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ome/Downloads/"/>
    </mc:Choice>
  </mc:AlternateContent>
  <xr:revisionPtr revIDLastSave="0" documentId="8_{19E1B90F-26C0-D046-B7D6-D5A79746F698}" xr6:coauthVersionLast="47" xr6:coauthVersionMax="47" xr10:uidLastSave="{00000000-0000-0000-0000-000000000000}"/>
  <bookViews>
    <workbookView xWindow="0" yWindow="500" windowWidth="28800" windowHeight="16000" activeTab="3" xr2:uid="{00000000-000D-0000-FFFF-FFFF00000000}"/>
  </bookViews>
  <sheets>
    <sheet name="Financial Category Detail 21-22" sheetId="1" r:id="rId1"/>
    <sheet name="12 week burn of expenses" sheetId="5" state="hidden" r:id="rId2"/>
    <sheet name="Mon Rev &amp; Exp Predicted Actual" sheetId="8" state="hidden" r:id="rId3"/>
    <sheet name="History of Year End Financials" sheetId="12" r:id="rId4"/>
    <sheet name="Proposed vs. Year End " sheetId="13" r:id="rId5"/>
  </sheets>
  <definedNames>
    <definedName name="_xlnm.Print_Area" localSheetId="0">'Financial Category Detail 21-22'!$A$1:$F$326</definedName>
    <definedName name="_xlnm.Print_Area" localSheetId="3">'History of Year End Financials'!$A$1:$M$52</definedName>
    <definedName name="_xlnm.Print_Titles" localSheetId="0">'Financial Category Detail 21-22'!$4:$5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3" i="1" l="1"/>
  <c r="F300" i="1"/>
  <c r="M56" i="12"/>
  <c r="N35" i="12" l="1"/>
  <c r="O37" i="12"/>
  <c r="E34" i="12"/>
  <c r="M28" i="12"/>
  <c r="L28" i="12"/>
  <c r="M34" i="12"/>
  <c r="C52" i="12"/>
  <c r="D52" i="12"/>
  <c r="E52" i="12"/>
  <c r="F52" i="12"/>
  <c r="G52" i="12"/>
  <c r="H52" i="12"/>
  <c r="I52" i="12"/>
  <c r="J52" i="12"/>
  <c r="K52" i="12"/>
  <c r="B52" i="12"/>
  <c r="O59" i="12"/>
  <c r="J44" i="12"/>
  <c r="I44" i="12" l="1"/>
  <c r="K44" i="12"/>
  <c r="D41" i="12"/>
  <c r="D44" i="12" s="1"/>
  <c r="E41" i="12"/>
  <c r="E44" i="12" s="1"/>
  <c r="G41" i="12"/>
  <c r="G44" i="12" s="1"/>
  <c r="H41" i="12"/>
  <c r="H44" i="12" s="1"/>
  <c r="C41" i="12"/>
  <c r="C44" i="12" s="1"/>
  <c r="B34" i="12"/>
  <c r="B35" i="12"/>
  <c r="C34" i="12"/>
  <c r="E35" i="12"/>
  <c r="F35" i="12"/>
  <c r="G35" i="12"/>
  <c r="H35" i="12"/>
  <c r="I35" i="12"/>
  <c r="J35" i="12"/>
  <c r="K35" i="12"/>
  <c r="L35" i="12"/>
  <c r="M35" i="12"/>
  <c r="O35" i="12" s="1"/>
  <c r="D35" i="12"/>
  <c r="F34" i="12"/>
  <c r="F36" i="12" s="1"/>
  <c r="F41" i="12" s="1"/>
  <c r="F44" i="12" s="1"/>
  <c r="G34" i="12"/>
  <c r="H34" i="12"/>
  <c r="I34" i="12"/>
  <c r="J34" i="12"/>
  <c r="K34" i="12"/>
  <c r="L34" i="12"/>
  <c r="O34" i="12"/>
  <c r="D34" i="12"/>
  <c r="C26" i="1"/>
  <c r="D26" i="1"/>
  <c r="E26" i="1"/>
  <c r="F26" i="1"/>
  <c r="B26" i="1"/>
  <c r="C61" i="1"/>
  <c r="D61" i="1"/>
  <c r="E61" i="1"/>
  <c r="F61" i="1"/>
  <c r="C67" i="1"/>
  <c r="D67" i="1"/>
  <c r="E67" i="1"/>
  <c r="F67" i="1"/>
  <c r="C73" i="1"/>
  <c r="D73" i="1"/>
  <c r="E73" i="1"/>
  <c r="F73" i="1"/>
  <c r="C78" i="1"/>
  <c r="D78" i="1"/>
  <c r="E78" i="1"/>
  <c r="F78" i="1"/>
  <c r="C82" i="1"/>
  <c r="D82" i="1"/>
  <c r="E82" i="1"/>
  <c r="F82" i="1"/>
  <c r="C86" i="1"/>
  <c r="D86" i="1"/>
  <c r="E86" i="1"/>
  <c r="F86" i="1"/>
  <c r="C91" i="1"/>
  <c r="D91" i="1"/>
  <c r="E91" i="1"/>
  <c r="F91" i="1"/>
  <c r="C96" i="1"/>
  <c r="D96" i="1"/>
  <c r="E96" i="1"/>
  <c r="F96" i="1"/>
  <c r="C111" i="1"/>
  <c r="D111" i="1"/>
  <c r="E111" i="1"/>
  <c r="F111" i="1"/>
  <c r="C117" i="1"/>
  <c r="D117" i="1"/>
  <c r="E117" i="1"/>
  <c r="F117" i="1"/>
  <c r="C123" i="1"/>
  <c r="D123" i="1"/>
  <c r="E123" i="1"/>
  <c r="F123" i="1"/>
  <c r="C129" i="1"/>
  <c r="D129" i="1"/>
  <c r="E129" i="1"/>
  <c r="F129" i="1"/>
  <c r="C155" i="1"/>
  <c r="D155" i="1"/>
  <c r="E155" i="1"/>
  <c r="F155" i="1"/>
  <c r="C143" i="1"/>
  <c r="D143" i="1"/>
  <c r="E143" i="1"/>
  <c r="F143" i="1"/>
  <c r="C151" i="1"/>
  <c r="D151" i="1"/>
  <c r="E151" i="1"/>
  <c r="F151" i="1"/>
  <c r="C147" i="1"/>
  <c r="D147" i="1"/>
  <c r="E147" i="1"/>
  <c r="F147" i="1"/>
  <c r="C321" i="1"/>
  <c r="D321" i="1"/>
  <c r="E321" i="1"/>
  <c r="F321" i="1"/>
  <c r="C322" i="1"/>
  <c r="D322" i="1"/>
  <c r="E322" i="1"/>
  <c r="F322" i="1"/>
  <c r="F323" i="1"/>
  <c r="E323" i="1"/>
  <c r="D323" i="1"/>
  <c r="B323" i="1"/>
  <c r="B322" i="1"/>
  <c r="B321" i="1"/>
  <c r="E103" i="1"/>
  <c r="E53" i="1"/>
  <c r="C285" i="1"/>
  <c r="D285" i="1"/>
  <c r="E285" i="1"/>
  <c r="F285" i="1"/>
  <c r="B285" i="1"/>
  <c r="F295" i="1"/>
  <c r="B12" i="12"/>
  <c r="L12" i="12"/>
  <c r="M12" i="12"/>
  <c r="B16" i="12"/>
  <c r="L16" i="12"/>
  <c r="M16" i="12"/>
  <c r="B20" i="12"/>
  <c r="L20" i="12"/>
  <c r="M20" i="12"/>
  <c r="B24" i="12"/>
  <c r="L24" i="12"/>
  <c r="M24" i="12"/>
  <c r="L32" i="12"/>
  <c r="M32" i="12"/>
  <c r="B36" i="12" l="1"/>
  <c r="B41" i="12" s="1"/>
  <c r="B44" i="12" s="1"/>
  <c r="L36" i="12"/>
  <c r="L41" i="12" s="1"/>
  <c r="M36" i="12"/>
  <c r="M41" i="12" s="1"/>
  <c r="E99" i="1"/>
  <c r="E100" i="1"/>
  <c r="E9" i="1" s="1"/>
  <c r="E132" i="1"/>
  <c r="E133" i="1"/>
  <c r="E134" i="1"/>
  <c r="E159" i="1"/>
  <c r="E162" i="1"/>
  <c r="E164" i="1" s="1"/>
  <c r="E163" i="1"/>
  <c r="E17" i="1" s="1"/>
  <c r="E18" i="1" s="1"/>
  <c r="E172" i="1"/>
  <c r="E177" i="1"/>
  <c r="E182" i="1"/>
  <c r="E186" i="1"/>
  <c r="E190" i="1"/>
  <c r="E194" i="1"/>
  <c r="E205" i="1"/>
  <c r="E20" i="1" s="1"/>
  <c r="E22" i="1" s="1"/>
  <c r="E206" i="1"/>
  <c r="E21" i="1" s="1"/>
  <c r="E214" i="1"/>
  <c r="E218" i="1"/>
  <c r="E222" i="1"/>
  <c r="E225" i="1"/>
  <c r="E28" i="1" s="1"/>
  <c r="E30" i="1" s="1"/>
  <c r="E226" i="1"/>
  <c r="E29" i="1" s="1"/>
  <c r="E244" i="1"/>
  <c r="E43" i="1" s="1"/>
  <c r="E275" i="1"/>
  <c r="E41" i="1" s="1"/>
  <c r="E295" i="1"/>
  <c r="E305" i="1"/>
  <c r="E310" i="1"/>
  <c r="E315" i="1"/>
  <c r="E319" i="1"/>
  <c r="E12" i="1" l="1"/>
  <c r="E135" i="1"/>
  <c r="E8" i="1"/>
  <c r="E10" i="1" s="1"/>
  <c r="E101" i="1"/>
  <c r="M44" i="12"/>
  <c r="O44" i="12" s="1"/>
  <c r="O41" i="12"/>
  <c r="L44" i="12"/>
  <c r="L49" i="12" s="1"/>
  <c r="L52" i="12" s="1"/>
  <c r="E13" i="1"/>
  <c r="E33" i="1" s="1"/>
  <c r="E207" i="1"/>
  <c r="E324" i="1"/>
  <c r="E228" i="1"/>
  <c r="E32" i="1" l="1"/>
  <c r="E34" i="1" s="1"/>
  <c r="E48" i="1" s="1"/>
  <c r="E14" i="1"/>
  <c r="M49" i="12"/>
  <c r="B99" i="1"/>
  <c r="B96" i="1"/>
  <c r="B91" i="1"/>
  <c r="B319" i="1"/>
  <c r="B315" i="1"/>
  <c r="B310" i="1"/>
  <c r="B300" i="1"/>
  <c r="B295" i="1"/>
  <c r="B275" i="1"/>
  <c r="B41" i="1" s="1"/>
  <c r="B244" i="1"/>
  <c r="B43" i="1" s="1"/>
  <c r="B226" i="1"/>
  <c r="B29" i="1" s="1"/>
  <c r="B225" i="1"/>
  <c r="B28" i="1" s="1"/>
  <c r="B222" i="1"/>
  <c r="B218" i="1"/>
  <c r="B214" i="1"/>
  <c r="B202" i="1"/>
  <c r="B206" i="1"/>
  <c r="B21" i="1" s="1"/>
  <c r="B190" i="1"/>
  <c r="B186" i="1"/>
  <c r="B182" i="1"/>
  <c r="B177" i="1"/>
  <c r="B172" i="1"/>
  <c r="B163" i="1"/>
  <c r="B17" i="1" s="1"/>
  <c r="B162" i="1"/>
  <c r="B16" i="1" s="1"/>
  <c r="B155" i="1"/>
  <c r="B151" i="1"/>
  <c r="B147" i="1"/>
  <c r="B143" i="1"/>
  <c r="B134" i="1"/>
  <c r="B13" i="1" s="1"/>
  <c r="B132" i="1"/>
  <c r="B129" i="1"/>
  <c r="B123" i="1"/>
  <c r="B117" i="1"/>
  <c r="B111" i="1"/>
  <c r="B100" i="1"/>
  <c r="B9" i="1" s="1"/>
  <c r="B86" i="1"/>
  <c r="B82" i="1"/>
  <c r="B78" i="1"/>
  <c r="B73" i="1"/>
  <c r="B67" i="1"/>
  <c r="B61" i="1"/>
  <c r="M52" i="12" l="1"/>
  <c r="B30" i="1"/>
  <c r="B18" i="1"/>
  <c r="B135" i="1"/>
  <c r="B101" i="1"/>
  <c r="B33" i="1"/>
  <c r="B194" i="1"/>
  <c r="B205" i="1"/>
  <c r="B12" i="1"/>
  <c r="B14" i="1" s="1"/>
  <c r="B164" i="1"/>
  <c r="B8" i="1"/>
  <c r="B324" i="1"/>
  <c r="B228" i="1"/>
  <c r="B207" i="1" l="1"/>
  <c r="B20" i="1"/>
  <c r="B22" i="1" s="1"/>
  <c r="B10" i="1"/>
  <c r="B32" i="1" l="1"/>
  <c r="B34" i="1" s="1"/>
  <c r="B48" i="1" s="1"/>
  <c r="B50" i="1" l="1"/>
  <c r="F206" i="1" l="1"/>
  <c r="F21" i="1" s="1"/>
  <c r="F319" i="1"/>
  <c r="F315" i="1"/>
  <c r="F310" i="1"/>
  <c r="F305" i="1"/>
  <c r="F275" i="1"/>
  <c r="F41" i="1" s="1"/>
  <c r="F244" i="1"/>
  <c r="F43" i="1" s="1"/>
  <c r="F226" i="1"/>
  <c r="F29" i="1" s="1"/>
  <c r="F225" i="1"/>
  <c r="F222" i="1"/>
  <c r="F218" i="1"/>
  <c r="F214" i="1"/>
  <c r="F190" i="1"/>
  <c r="F186" i="1"/>
  <c r="F182" i="1"/>
  <c r="F177" i="1"/>
  <c r="F172" i="1"/>
  <c r="F163" i="1"/>
  <c r="F17" i="1" s="1"/>
  <c r="F162" i="1"/>
  <c r="F159" i="1"/>
  <c r="F134" i="1"/>
  <c r="F13" i="1" s="1"/>
  <c r="F133" i="1"/>
  <c r="F132" i="1"/>
  <c r="F100" i="1"/>
  <c r="F99" i="1"/>
  <c r="F8" i="1" l="1"/>
  <c r="F101" i="1"/>
  <c r="F16" i="1"/>
  <c r="F18" i="1" s="1"/>
  <c r="F164" i="1"/>
  <c r="F12" i="1"/>
  <c r="F14" i="1" s="1"/>
  <c r="F135" i="1"/>
  <c r="F228" i="1"/>
  <c r="F324" i="1"/>
  <c r="F28" i="1"/>
  <c r="F30" i="1" s="1"/>
  <c r="F9" i="1"/>
  <c r="F192" i="1"/>
  <c r="F10" i="1" l="1"/>
  <c r="F33" i="1"/>
  <c r="F205" i="1"/>
  <c r="F194" i="1"/>
  <c r="I5" i="8"/>
  <c r="I6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C17" i="8"/>
  <c r="G17" i="8" s="1"/>
  <c r="F17" i="8"/>
  <c r="I22" i="8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 l="1"/>
  <c r="F20" i="1"/>
  <c r="F22" i="1" s="1"/>
  <c r="F207" i="1"/>
  <c r="F32" i="1" l="1"/>
  <c r="F34" i="1" l="1"/>
  <c r="F48" i="1" s="1"/>
  <c r="D193" i="1"/>
  <c r="C319" i="1" l="1"/>
  <c r="C315" i="1"/>
  <c r="C310" i="1"/>
  <c r="C305" i="1"/>
  <c r="C300" i="1"/>
  <c r="C295" i="1"/>
  <c r="C290" i="1"/>
  <c r="C323" i="1" l="1"/>
  <c r="D226" i="1"/>
  <c r="D225" i="1"/>
  <c r="D222" i="1"/>
  <c r="D218" i="1"/>
  <c r="D214" i="1"/>
  <c r="D206" i="1"/>
  <c r="D202" i="1"/>
  <c r="D190" i="1"/>
  <c r="D186" i="1"/>
  <c r="D182" i="1"/>
  <c r="D177" i="1"/>
  <c r="D172" i="1"/>
  <c r="D163" i="1"/>
  <c r="D162" i="1"/>
  <c r="D164" i="1" s="1"/>
  <c r="D134" i="1"/>
  <c r="D132" i="1"/>
  <c r="D135" i="1" s="1"/>
  <c r="D100" i="1"/>
  <c r="D99" i="1"/>
  <c r="D101" i="1" s="1"/>
  <c r="D228" i="1" l="1"/>
  <c r="C324" i="1"/>
  <c r="D275" i="1" l="1"/>
  <c r="D244" i="1"/>
  <c r="D43" i="1" l="1"/>
  <c r="D41" i="1"/>
  <c r="D29" i="1"/>
  <c r="D28" i="1"/>
  <c r="D30" i="1" s="1"/>
  <c r="D21" i="1"/>
  <c r="D17" i="1"/>
  <c r="D16" i="1"/>
  <c r="D18" i="1" s="1"/>
  <c r="D13" i="1"/>
  <c r="D12" i="1"/>
  <c r="D9" i="1"/>
  <c r="D8" i="1"/>
  <c r="D10" i="1" s="1"/>
  <c r="D14" i="1" l="1"/>
  <c r="D33" i="1"/>
  <c r="D192" i="1"/>
  <c r="D319" i="1"/>
  <c r="D315" i="1"/>
  <c r="D310" i="1"/>
  <c r="D300" i="1"/>
  <c r="D295" i="1"/>
  <c r="D205" i="1" l="1"/>
  <c r="D194" i="1"/>
  <c r="D324" i="1"/>
  <c r="C275" i="1"/>
  <c r="C41" i="1" s="1"/>
  <c r="C244" i="1"/>
  <c r="C43" i="1" s="1"/>
  <c r="C226" i="1"/>
  <c r="C29" i="1" s="1"/>
  <c r="C225" i="1"/>
  <c r="C206" i="1"/>
  <c r="C21" i="1" s="1"/>
  <c r="C205" i="1"/>
  <c r="C20" i="1" s="1"/>
  <c r="C163" i="1"/>
  <c r="C17" i="1" s="1"/>
  <c r="C162" i="1"/>
  <c r="C134" i="1"/>
  <c r="C13" i="1" s="1"/>
  <c r="C132" i="1"/>
  <c r="C100" i="1"/>
  <c r="C9" i="1" s="1"/>
  <c r="C99" i="1"/>
  <c r="C8" i="1" l="1"/>
  <c r="C10" i="1" s="1"/>
  <c r="C101" i="1"/>
  <c r="C12" i="1"/>
  <c r="C14" i="1" s="1"/>
  <c r="C135" i="1"/>
  <c r="C16" i="1"/>
  <c r="C18" i="1" s="1"/>
  <c r="C164" i="1"/>
  <c r="C22" i="1"/>
  <c r="C228" i="1"/>
  <c r="C28" i="1"/>
  <c r="C30" i="1" s="1"/>
  <c r="D207" i="1"/>
  <c r="D20" i="1"/>
  <c r="D22" i="1" s="1"/>
  <c r="C33" i="1"/>
  <c r="C207" i="1"/>
  <c r="C32" i="1" l="1"/>
  <c r="D32" i="1"/>
  <c r="D34" i="1" l="1"/>
  <c r="D48" i="1" s="1"/>
  <c r="D50" i="1" s="1"/>
  <c r="C34" i="1"/>
  <c r="C48" i="1" s="1"/>
  <c r="C50" i="1" s="1"/>
  <c r="C28" i="5" l="1"/>
  <c r="D26" i="5"/>
  <c r="D25" i="5"/>
  <c r="D24" i="5"/>
  <c r="D23" i="5"/>
  <c r="D22" i="5"/>
  <c r="D28" i="5" s="1"/>
  <c r="C19" i="5"/>
  <c r="C30" i="5" s="1"/>
  <c r="D14" i="5"/>
  <c r="D9" i="5"/>
  <c r="D5" i="5"/>
  <c r="D19" i="5" l="1"/>
  <c r="D30" i="5" s="1"/>
</calcChain>
</file>

<file path=xl/sharedStrings.xml><?xml version="1.0" encoding="utf-8"?>
<sst xmlns="http://schemas.openxmlformats.org/spreadsheetml/2006/main" count="539" uniqueCount="314">
  <si>
    <t>THE RANCH -  BELVEDERE-TIBURON JOINT RECREATION COMMITTEE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</si>
  <si>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</si>
  <si>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</si>
  <si>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</si>
  <si>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</si>
  <si>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</si>
  <si>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</si>
  <si>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</si>
  <si>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</si>
  <si>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</si>
  <si>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</si>
  <si>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</si>
  <si>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</si>
  <si>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</si>
  <si>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</si>
  <si>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</si>
  <si>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</si>
  <si>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</si>
  <si>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</si>
  <si>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Branding/Grand Opening/New Bldg Exp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</si>
  <si>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</si>
  <si>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</si>
  <si>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</si>
  <si>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</si>
  <si>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</si>
  <si>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</si>
  <si>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</si>
  <si>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</si>
  <si>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</si>
  <si>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</si>
  <si>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</si>
  <si>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</si>
  <si>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</si>
  <si>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</si>
  <si>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</si>
  <si>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</si>
  <si>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</si>
  <si>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</si>
  <si>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</si>
  <si>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</si>
  <si>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</si>
  <si>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</si>
  <si>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</si>
  <si>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</si>
  <si>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</si>
  <si>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</si>
  <si>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</si>
  <si>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</si>
  <si>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</si>
  <si>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</si>
  <si>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</si>
  <si>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</si>
  <si>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</si>
  <si>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</si>
  <si>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</si>
  <si>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</si>
  <si>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</si>
  <si>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</si>
  <si>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</si>
  <si>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</si>
  <si>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</si>
  <si>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</si>
  <si>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</si>
  <si>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</si>
  <si>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</si>
  <si>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</si>
  <si>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</si>
  <si>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</si>
  <si>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</si>
  <si>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</si>
  <si>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</si>
  <si>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</si>
  <si>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</si>
  <si>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</si>
  <si>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</si>
  <si>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</si>
  <si>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</si>
  <si>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</si>
  <si>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</si>
  <si>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</si>
  <si>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</si>
  <si>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</si>
  <si>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</si>
  <si>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</si>
  <si>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</si>
  <si>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</si>
  <si>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</si>
  <si>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</si>
  <si>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</si>
  <si>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</si>
  <si>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</si>
  <si>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</si>
  <si>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</si>
  <si>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</si>
  <si>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</si>
  <si>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</si>
  <si>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</si>
  <si>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</si>
  <si>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</si>
  <si>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</si>
  <si>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</si>
  <si>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</si>
  <si>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</si>
  <si>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</si>
  <si>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</si>
  <si>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</si>
  <si>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</si>
  <si>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</si>
  <si>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</si>
  <si>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</si>
  <si>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</si>
  <si>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</si>
  <si>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</si>
  <si>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</si>
  <si>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</si>
  <si>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</si>
  <si>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</si>
  <si>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</si>
  <si>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</si>
  <si>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</si>
  <si>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</si>
  <si>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</si>
  <si>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</si>
  <si>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</si>
  <si>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</si>
  <si>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</si>
  <si>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</si>
  <si>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</si>
  <si>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</si>
  <si>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</si>
  <si>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</si>
  <si>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</si>
  <si>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</si>
  <si>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</si>
  <si>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</si>
  <si>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</si>
  <si>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</si>
  <si>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</si>
  <si>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</si>
  <si>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</si>
  <si>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</si>
  <si>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</si>
  <si>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</si>
  <si>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</si>
  <si>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</si>
  <si>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</si>
  <si>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</si>
  <si>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Clothing/Uniform Expenses</t>
  </si>
  <si>
    <t>Teen Revenue</t>
  </si>
  <si>
    <t>Teen Expense</t>
  </si>
  <si>
    <t xml:space="preserve">Net  </t>
  </si>
  <si>
    <t>Net Operating Income after depreciation</t>
  </si>
  <si>
    <t>Accounting and Payroll Charges/ADP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</si>
  <si>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</si>
  <si>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</si>
  <si>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</si>
  <si>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</si>
  <si>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</si>
  <si>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</si>
  <si>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</si>
  <si>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</si>
  <si>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</si>
  <si>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</si>
  <si>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</si>
  <si>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</si>
  <si>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</si>
  <si>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</si>
  <si>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</si>
  <si>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</si>
  <si>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</si>
  <si>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</si>
  <si>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</si>
  <si>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</si>
  <si>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</si>
  <si>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</si>
  <si>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</si>
  <si>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</si>
  <si>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</si>
  <si>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</si>
  <si>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</si>
  <si>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</si>
  <si>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Dance/Ballet Program Revenue</t>
  </si>
  <si>
    <t xml:space="preserve">Bunny Hop Revenue  </t>
  </si>
  <si>
    <t xml:space="preserve">Academy Revenues 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</si>
  <si>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</si>
  <si>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</si>
  <si>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</si>
  <si>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</si>
  <si>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</si>
  <si>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 xml:space="preserve">BB League Revenues </t>
  </si>
  <si>
    <t>Tournament Expense</t>
  </si>
  <si>
    <t>Tournament Staffing</t>
  </si>
  <si>
    <t xml:space="preserve">Administrative Staff Payroll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</si>
  <si>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</si>
  <si>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</si>
  <si>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</si>
  <si>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</si>
  <si>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</si>
  <si>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</si>
  <si>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</si>
  <si>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</si>
  <si>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</si>
  <si>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</si>
  <si>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</si>
  <si>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</si>
  <si>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</si>
  <si>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</si>
  <si>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</si>
  <si>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</si>
  <si>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</si>
  <si>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</si>
  <si>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</si>
  <si>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</si>
  <si>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</si>
  <si>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</si>
  <si>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</si>
  <si>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</si>
  <si>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</si>
  <si>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</si>
  <si>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</si>
  <si>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</si>
  <si>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</si>
  <si>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Brochure Ad Income</t>
  </si>
  <si>
    <t>Brochure Expense</t>
  </si>
  <si>
    <t>Brochures (used to be in OTHER section)</t>
  </si>
  <si>
    <t>tennis court resurface (2019)</t>
  </si>
  <si>
    <t>Strategic planning expenses (2019)</t>
  </si>
  <si>
    <t>TOTAL EXP</t>
  </si>
  <si>
    <t>TOTAL REV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</si>
  <si>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</si>
  <si>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</si>
  <si>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</si>
  <si>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</si>
  <si>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</si>
  <si>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</si>
  <si>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</si>
  <si>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</si>
  <si>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</si>
  <si>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</si>
  <si>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Bank Charges and Bank Purchases</t>
  </si>
  <si>
    <t>End of fiscal year bank account</t>
  </si>
  <si>
    <t>Starting bank balance</t>
  </si>
  <si>
    <t>Boo Bash Revenue/ Halloween Carnival</t>
  </si>
  <si>
    <t>$ available</t>
  </si>
  <si>
    <t>moved $175k to laif</t>
  </si>
  <si>
    <t>moved $200k to laif</t>
  </si>
  <si>
    <t>FY22-23</t>
  </si>
  <si>
    <t>Net BB League Courts</t>
  </si>
  <si>
    <t>Proposed</t>
  </si>
  <si>
    <t>Proposed Budget for FY 22-23   - March 1, 2022 - February 28, 2023</t>
  </si>
  <si>
    <t xml:space="preserve">18-19 Year </t>
  </si>
  <si>
    <t>Check adjustments (2019)</t>
  </si>
  <si>
    <t>Draft Budget</t>
  </si>
  <si>
    <t>21-22 Year</t>
  </si>
  <si>
    <t>22-23 Year</t>
  </si>
  <si>
    <t>Adult Summer</t>
  </si>
  <si>
    <t xml:space="preserve">Adult Spring </t>
  </si>
  <si>
    <t xml:space="preserve">Adult Fall </t>
  </si>
  <si>
    <t xml:space="preserve">Spring (AC3) </t>
  </si>
  <si>
    <t xml:space="preserve">Fall  (AC1)  </t>
  </si>
  <si>
    <t xml:space="preserve">Winter  (AC2) </t>
  </si>
  <si>
    <t>Subtotal Program Revenue</t>
  </si>
  <si>
    <t>Subtotal Program Expense</t>
  </si>
  <si>
    <t>Program Net</t>
  </si>
  <si>
    <t>Administrative Expenses</t>
  </si>
  <si>
    <t>Dairy Knoll Expenses</t>
  </si>
  <si>
    <t>Fees Revenue</t>
  </si>
  <si>
    <t>Community Contributions Revenue</t>
  </si>
  <si>
    <t>Net Gain/Loss before Depreciation</t>
  </si>
  <si>
    <t>REVENUE</t>
  </si>
  <si>
    <t>EXPENSES</t>
  </si>
  <si>
    <t>End Projections</t>
  </si>
  <si>
    <t>New Phone System</t>
  </si>
  <si>
    <t>Excess Revenues /(Expenses)</t>
  </si>
  <si>
    <t>Subtotal before Contributions</t>
  </si>
  <si>
    <t>2018 Camp Adjustment</t>
  </si>
  <si>
    <t>Less Dairy Knoll Expenses</t>
  </si>
  <si>
    <t>Less Administrative Expenses</t>
  </si>
  <si>
    <t>Subtotal +  (-)</t>
  </si>
  <si>
    <t>Subtotal expense</t>
  </si>
  <si>
    <t>Subtotal revenue</t>
  </si>
  <si>
    <t>FY 20-21</t>
  </si>
  <si>
    <t>FY 19-20</t>
  </si>
  <si>
    <t>FY 18-19</t>
  </si>
  <si>
    <t>FY 17-18</t>
  </si>
  <si>
    <t>FY 16-17</t>
  </si>
  <si>
    <t>FY 15-16</t>
  </si>
  <si>
    <t>FY 14-15</t>
  </si>
  <si>
    <t>FY 13-14</t>
  </si>
  <si>
    <t>FY 12-13</t>
  </si>
  <si>
    <t>FY 11-12</t>
  </si>
  <si>
    <t>FY 10-11</t>
  </si>
  <si>
    <t>FY 09-10</t>
  </si>
  <si>
    <t>Yr End</t>
  </si>
  <si>
    <t xml:space="preserve">Yr End </t>
  </si>
  <si>
    <t>Year End</t>
  </si>
  <si>
    <t>DK Opened</t>
  </si>
  <si>
    <t>DK Built</t>
  </si>
  <si>
    <t>Dept at Town Hall</t>
  </si>
  <si>
    <t>Year End Net Financials 2009-2021</t>
  </si>
  <si>
    <t>&lt;-Dept at Town Hall</t>
  </si>
  <si>
    <t>DK Opened -&gt;</t>
  </si>
  <si>
    <t xml:space="preserve">ORIGIONAL PROPOSED and APPROVED BUDGET </t>
  </si>
  <si>
    <t>ACTUAL YEAR END</t>
  </si>
  <si>
    <t>YEAR END RESERVES (WITHOUT CAPITAL ASSESTS)</t>
  </si>
  <si>
    <t xml:space="preserve">THE RANCH 12 years of Financials </t>
  </si>
  <si>
    <t>Perfect Mind (included in Less Admin Expense line)</t>
  </si>
  <si>
    <t>Net Operating Income Before Depreciation</t>
  </si>
  <si>
    <t>Net Operating Income after Depreciation</t>
  </si>
  <si>
    <t>City/Town Contribution DK/Tile Sales</t>
  </si>
  <si>
    <t>Community Contributions - Fundraising</t>
  </si>
  <si>
    <r>
      <rPr>
        <b/>
        <sz val="11"/>
        <rFont val="Calibri"/>
        <family val="2"/>
        <scheme val="minor"/>
      </rPr>
      <t>ORIGINAL PROPOSED BUDGET</t>
    </r>
    <r>
      <rPr>
        <i/>
        <sz val="11"/>
        <rFont val="Calibri"/>
        <family val="2"/>
        <scheme val="minor"/>
      </rPr>
      <t xml:space="preserve"> </t>
    </r>
  </si>
  <si>
    <t xml:space="preserve">Net Non-Program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</si>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</sst>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1"/>
      <color theme="3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i/>
      <sz val="9"/>
      <color rgb="FFFF0000"/>
      <name val="Source Sans Pro"/>
      <family val="2"/>
    </font>
    <font>
      <b/>
      <sz val="10"/>
      <color theme="1"/>
      <name val="Source Sans Pro"/>
      <family val="2"/>
    </font>
    <font>
      <b/>
      <sz val="14"/>
      <color theme="1"/>
      <name val="Calibri"/>
      <family val="2"/>
      <scheme val="minor"/>
    </font>
    <font>
      <b/>
      <sz val="10"/>
      <name val="Source Sans Pro"/>
      <family val="2"/>
    </font>
    <font>
      <b/>
      <sz val="12"/>
      <name val="Source Sans Pro"/>
      <family val="2"/>
    </font>
    <font>
      <b/>
      <sz val="12"/>
      <color theme="1"/>
      <name val="Source Sans Pro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sz val="11"/>
      <color indexed="12"/>
      <name val="Times New Roman"/>
      <family val="1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9" fillId="0" borderId="0"/>
    <xf numFmtId="43" fontId="2" fillId="0" borderId="0" applyFont="0" applyFill="0" applyBorder="0" applyAlignment="0" applyProtection="0"/>
  </cellStyleXfs>
  <cellXfs count="472">
    <xf numFmtId="0" fontId="0" fillId="0" borderId="0" xfId="0"/>
    <xf numFmtId="0" fontId="4" fillId="0" borderId="0" xfId="0" applyFont="1"/>
    <xf numFmtId="0" fontId="6" fillId="2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7" fillId="0" borderId="0" xfId="4" applyNumberFormat="1" applyFont="1"/>
    <xf numFmtId="0" fontId="6" fillId="0" borderId="18" xfId="0" applyFont="1" applyBorder="1"/>
    <xf numFmtId="164" fontId="6" fillId="0" borderId="18" xfId="0" applyNumberFormat="1" applyFont="1" applyBorder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9" fillId="0" borderId="15" xfId="0" applyFont="1" applyBorder="1"/>
    <xf numFmtId="164" fontId="9" fillId="0" borderId="16" xfId="0" applyNumberFormat="1" applyFont="1" applyBorder="1"/>
    <xf numFmtId="164" fontId="9" fillId="0" borderId="17" xfId="0" applyNumberFormat="1" applyFont="1" applyBorder="1"/>
    <xf numFmtId="164" fontId="11" fillId="0" borderId="0" xfId="0" applyNumberFormat="1" applyFont="1"/>
    <xf numFmtId="164" fontId="9" fillId="0" borderId="16" xfId="4" applyNumberFormat="1" applyFont="1" applyBorder="1"/>
    <xf numFmtId="164" fontId="9" fillId="0" borderId="17" xfId="4" applyNumberFormat="1" applyFont="1" applyBorder="1"/>
    <xf numFmtId="0" fontId="10" fillId="0" borderId="0" xfId="0" applyFont="1"/>
    <xf numFmtId="0" fontId="9" fillId="0" borderId="18" xfId="0" applyFont="1" applyBorder="1"/>
    <xf numFmtId="164" fontId="9" fillId="0" borderId="18" xfId="0" applyNumberFormat="1" applyFont="1" applyBorder="1"/>
    <xf numFmtId="0" fontId="9" fillId="2" borderId="10" xfId="0" applyFont="1" applyFill="1" applyBorder="1" applyAlignment="1">
      <alignment horizontal="center" wrapText="1"/>
    </xf>
    <xf numFmtId="0" fontId="4" fillId="0" borderId="10" xfId="0" applyFont="1" applyBorder="1"/>
    <xf numFmtId="0" fontId="12" fillId="0" borderId="0" xfId="0" applyFont="1" applyAlignment="1" applyProtection="1"/>
    <xf numFmtId="3" fontId="13" fillId="0" borderId="0" xfId="0" applyNumberFormat="1" applyFont="1" applyFill="1"/>
    <xf numFmtId="0" fontId="14" fillId="0" borderId="0" xfId="0" applyFont="1"/>
    <xf numFmtId="0" fontId="12" fillId="0" borderId="0" xfId="0" applyFont="1" applyFill="1" applyAlignment="1" applyProtection="1"/>
    <xf numFmtId="0" fontId="12" fillId="0" borderId="0" xfId="0" applyFont="1"/>
    <xf numFmtId="0" fontId="12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/>
    <xf numFmtId="0" fontId="13" fillId="0" borderId="0" xfId="0" applyFont="1" applyBorder="1" applyAlignment="1" applyProtection="1">
      <alignment horizontal="left"/>
    </xf>
    <xf numFmtId="0" fontId="12" fillId="0" borderId="0" xfId="0" applyFont="1" applyBorder="1"/>
    <xf numFmtId="0" fontId="13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3" fontId="13" fillId="0" borderId="0" xfId="0" applyNumberFormat="1" applyFont="1" applyFill="1" applyBorder="1"/>
    <xf numFmtId="0" fontId="13" fillId="0" borderId="12" xfId="0" applyFont="1" applyBorder="1"/>
    <xf numFmtId="0" fontId="13" fillId="0" borderId="0" xfId="0" applyFont="1" applyFill="1" applyAlignment="1" applyProtection="1">
      <alignment horizontal="left"/>
    </xf>
    <xf numFmtId="0" fontId="12" fillId="0" borderId="0" xfId="0" applyFont="1" applyFill="1" applyBorder="1"/>
    <xf numFmtId="0" fontId="13" fillId="0" borderId="13" xfId="0" applyFont="1" applyBorder="1"/>
    <xf numFmtId="0" fontId="14" fillId="0" borderId="0" xfId="0" applyFont="1" applyFill="1" applyBorder="1"/>
    <xf numFmtId="0" fontId="14" fillId="0" borderId="0" xfId="0" applyFont="1" applyFill="1"/>
    <xf numFmtId="0" fontId="0" fillId="0" borderId="0" xfId="0" applyFont="1"/>
    <xf numFmtId="17" fontId="21" fillId="0" borderId="0" xfId="0" applyNumberFormat="1" applyFont="1" applyFill="1" applyAlignment="1" applyProtection="1">
      <alignment horizontal="left"/>
    </xf>
    <xf numFmtId="44" fontId="4" fillId="0" borderId="7" xfId="4" applyFont="1" applyBorder="1"/>
    <xf numFmtId="0" fontId="4" fillId="0" borderId="27" xfId="0" applyFont="1" applyBorder="1"/>
    <xf numFmtId="44" fontId="4" fillId="0" borderId="27" xfId="4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4" fontId="0" fillId="0" borderId="21" xfId="4" applyFont="1" applyBorder="1"/>
    <xf numFmtId="0" fontId="0" fillId="0" borderId="21" xfId="0" applyFill="1" applyBorder="1" applyAlignment="1">
      <alignment horizontal="left"/>
    </xf>
    <xf numFmtId="0" fontId="0" fillId="0" borderId="23" xfId="0" applyBorder="1" applyAlignment="1">
      <alignment horizontal="left"/>
    </xf>
    <xf numFmtId="44" fontId="0" fillId="0" borderId="21" xfId="4" applyFont="1" applyBorder="1" applyAlignment="1">
      <alignment horizontal="left"/>
    </xf>
    <xf numFmtId="44" fontId="0" fillId="0" borderId="10" xfId="4" applyFont="1" applyBorder="1"/>
    <xf numFmtId="0" fontId="0" fillId="0" borderId="10" xfId="0" applyFill="1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10" xfId="4" applyFont="1" applyBorder="1" applyAlignment="1">
      <alignment horizontal="left"/>
    </xf>
    <xf numFmtId="44" fontId="0" fillId="0" borderId="17" xfId="4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0" xfId="0" applyBorder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22" fillId="0" borderId="0" xfId="0" applyFont="1"/>
    <xf numFmtId="44" fontId="4" fillId="0" borderId="27" xfId="4" applyFont="1" applyBorder="1"/>
    <xf numFmtId="44" fontId="0" fillId="0" borderId="17" xfId="4" applyFont="1" applyBorder="1"/>
    <xf numFmtId="0" fontId="0" fillId="0" borderId="21" xfId="0" applyBorder="1"/>
    <xf numFmtId="0" fontId="12" fillId="0" borderId="19" xfId="0" applyFont="1" applyBorder="1"/>
    <xf numFmtId="0" fontId="4" fillId="0" borderId="6" xfId="0" applyFont="1" applyBorder="1"/>
    <xf numFmtId="3" fontId="14" fillId="6" borderId="2" xfId="0" applyNumberFormat="1" applyFont="1" applyFill="1" applyBorder="1" applyAlignment="1">
      <alignment horizontal="right"/>
    </xf>
    <xf numFmtId="3" fontId="15" fillId="6" borderId="2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/>
    <xf numFmtId="3" fontId="15" fillId="5" borderId="11" xfId="0" applyNumberFormat="1" applyFont="1" applyFill="1" applyBorder="1" applyAlignment="1">
      <alignment horizontal="right"/>
    </xf>
    <xf numFmtId="3" fontId="14" fillId="5" borderId="11" xfId="0" applyNumberFormat="1" applyFont="1" applyFill="1" applyBorder="1" applyAlignment="1">
      <alignment horizontal="right"/>
    </xf>
    <xf numFmtId="3" fontId="24" fillId="5" borderId="24" xfId="0" applyNumberFormat="1" applyFont="1" applyFill="1" applyBorder="1" applyAlignment="1">
      <alignment horizontal="center" vertical="top"/>
    </xf>
    <xf numFmtId="3" fontId="23" fillId="6" borderId="1" xfId="0" applyNumberFormat="1" applyFont="1" applyFill="1" applyBorder="1" applyAlignment="1">
      <alignment horizontal="center" vertical="top"/>
    </xf>
    <xf numFmtId="3" fontId="24" fillId="5" borderId="25" xfId="0" applyNumberFormat="1" applyFont="1" applyFill="1" applyBorder="1" applyAlignment="1">
      <alignment horizontal="center" vertical="top"/>
    </xf>
    <xf numFmtId="0" fontId="0" fillId="0" borderId="0" xfId="0" applyBorder="1"/>
    <xf numFmtId="3" fontId="24" fillId="7" borderId="1" xfId="0" applyNumberFormat="1" applyFont="1" applyFill="1" applyBorder="1" applyAlignment="1">
      <alignment horizontal="center" vertical="top"/>
    </xf>
    <xf numFmtId="3" fontId="15" fillId="7" borderId="11" xfId="0" applyNumberFormat="1" applyFont="1" applyFill="1" applyBorder="1" applyAlignment="1">
      <alignment horizontal="right"/>
    </xf>
    <xf numFmtId="3" fontId="14" fillId="7" borderId="11" xfId="0" applyNumberFormat="1" applyFont="1" applyFill="1" applyBorder="1" applyAlignment="1">
      <alignment horizontal="right"/>
    </xf>
    <xf numFmtId="0" fontId="13" fillId="0" borderId="20" xfId="0" applyFont="1" applyBorder="1" applyAlignment="1" applyProtection="1">
      <alignment horizontal="left"/>
    </xf>
    <xf numFmtId="3" fontId="24" fillId="5" borderId="1" xfId="0" applyNumberFormat="1" applyFont="1" applyFill="1" applyBorder="1" applyAlignment="1">
      <alignment horizontal="center" vertical="top"/>
    </xf>
    <xf numFmtId="3" fontId="24" fillId="5" borderId="4" xfId="0" applyNumberFormat="1" applyFont="1" applyFill="1" applyBorder="1" applyAlignment="1">
      <alignment horizontal="center" vertical="top"/>
    </xf>
    <xf numFmtId="3" fontId="15" fillId="5" borderId="2" xfId="0" applyNumberFormat="1" applyFont="1" applyFill="1" applyBorder="1" applyAlignment="1">
      <alignment horizontal="right"/>
    </xf>
    <xf numFmtId="3" fontId="14" fillId="5" borderId="2" xfId="0" applyNumberFormat="1" applyFont="1" applyFill="1" applyBorder="1" applyAlignment="1">
      <alignment horizontal="right"/>
    </xf>
    <xf numFmtId="0" fontId="0" fillId="0" borderId="0" xfId="0" applyFill="1" applyBorder="1"/>
    <xf numFmtId="0" fontId="12" fillId="0" borderId="6" xfId="0" applyFont="1" applyBorder="1" applyAlignment="1" applyProtection="1">
      <alignment horizontal="left"/>
    </xf>
    <xf numFmtId="0" fontId="29" fillId="0" borderId="0" xfId="0" applyFont="1" applyFill="1" applyBorder="1"/>
    <xf numFmtId="3" fontId="23" fillId="6" borderId="4" xfId="0" applyNumberFormat="1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/>
    </xf>
    <xf numFmtId="0" fontId="30" fillId="0" borderId="6" xfId="0" applyFont="1" applyFill="1" applyBorder="1" applyAlignment="1" applyProtection="1">
      <alignment horizontal="left"/>
    </xf>
    <xf numFmtId="0" fontId="13" fillId="0" borderId="5" xfId="0" applyFont="1" applyBorder="1" applyAlignment="1" applyProtection="1">
      <alignment horizontal="left"/>
    </xf>
    <xf numFmtId="0" fontId="13" fillId="0" borderId="36" xfId="0" applyFont="1" applyBorder="1"/>
    <xf numFmtId="0" fontId="13" fillId="0" borderId="37" xfId="0" applyFont="1" applyBorder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/>
    <xf numFmtId="0" fontId="34" fillId="0" borderId="0" xfId="0" applyFont="1"/>
    <xf numFmtId="0" fontId="36" fillId="0" borderId="0" xfId="0" applyFont="1"/>
    <xf numFmtId="0" fontId="37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4" fillId="0" borderId="0" xfId="6" applyNumberFormat="1" applyFont="1" applyBorder="1" applyAlignment="1" applyProtection="1">
      <alignment horizontal="left"/>
    </xf>
    <xf numFmtId="0" fontId="33" fillId="0" borderId="0" xfId="6" applyNumberFormat="1" applyFont="1" applyBorder="1"/>
    <xf numFmtId="0" fontId="33" fillId="0" borderId="0" xfId="6" applyNumberFormat="1" applyFont="1" applyBorder="1" applyAlignment="1" applyProtection="1">
      <alignment horizontal="left"/>
    </xf>
    <xf numFmtId="0" fontId="34" fillId="0" borderId="0" xfId="6" applyNumberFormat="1" applyFont="1" applyBorder="1"/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165" fontId="9" fillId="0" borderId="0" xfId="4" applyNumberFormat="1" applyFont="1"/>
    <xf numFmtId="3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38" fillId="0" borderId="0" xfId="0" applyFont="1"/>
    <xf numFmtId="0" fontId="38" fillId="6" borderId="2" xfId="0" applyFont="1" applyFill="1" applyBorder="1" applyAlignment="1">
      <alignment horizontal="right"/>
    </xf>
    <xf numFmtId="0" fontId="38" fillId="3" borderId="2" xfId="0" applyFont="1" applyFill="1" applyBorder="1" applyAlignment="1">
      <alignment horizontal="right"/>
    </xf>
    <xf numFmtId="0" fontId="38" fillId="3" borderId="0" xfId="0" applyFont="1" applyFill="1" applyAlignment="1">
      <alignment horizontal="right"/>
    </xf>
    <xf numFmtId="0" fontId="38" fillId="6" borderId="40" xfId="0" applyFont="1" applyFill="1" applyBorder="1" applyAlignment="1">
      <alignment horizontal="right"/>
    </xf>
    <xf numFmtId="0" fontId="38" fillId="3" borderId="40" xfId="0" applyFont="1" applyFill="1" applyBorder="1" applyAlignment="1">
      <alignment horizontal="right"/>
    </xf>
    <xf numFmtId="0" fontId="38" fillId="6" borderId="4" xfId="0" applyFont="1" applyFill="1" applyBorder="1" applyAlignment="1">
      <alignment horizontal="right"/>
    </xf>
    <xf numFmtId="0" fontId="38" fillId="3" borderId="4" xfId="0" applyFont="1" applyFill="1" applyBorder="1" applyAlignment="1">
      <alignment horizontal="right"/>
    </xf>
    <xf numFmtId="0" fontId="38" fillId="3" borderId="12" xfId="0" applyFont="1" applyFill="1" applyBorder="1" applyAlignment="1">
      <alignment horizontal="right"/>
    </xf>
    <xf numFmtId="0" fontId="38" fillId="6" borderId="8" xfId="0" applyFont="1" applyFill="1" applyBorder="1" applyAlignment="1">
      <alignment horizontal="right"/>
    </xf>
    <xf numFmtId="0" fontId="38" fillId="3" borderId="8" xfId="0" applyFont="1" applyFill="1" applyBorder="1" applyAlignment="1">
      <alignment horizontal="right"/>
    </xf>
    <xf numFmtId="0" fontId="38" fillId="6" borderId="1" xfId="0" applyFont="1" applyFill="1" applyBorder="1" applyAlignment="1">
      <alignment horizontal="right"/>
    </xf>
    <xf numFmtId="0" fontId="38" fillId="3" borderId="1" xfId="0" applyFont="1" applyFill="1" applyBorder="1" applyAlignment="1">
      <alignment horizontal="right"/>
    </xf>
    <xf numFmtId="0" fontId="38" fillId="3" borderId="46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Alignment="1">
      <alignment horizontal="right" indent="1"/>
    </xf>
    <xf numFmtId="17" fontId="38" fillId="0" borderId="0" xfId="0" applyNumberFormat="1" applyFont="1" applyAlignment="1">
      <alignment horizontal="left" indent="1"/>
    </xf>
    <xf numFmtId="0" fontId="38" fillId="0" borderId="0" xfId="0" applyFont="1" applyAlignment="1">
      <alignment horizontal="left" indent="1"/>
    </xf>
    <xf numFmtId="0" fontId="38" fillId="3" borderId="0" xfId="0" applyFont="1" applyFill="1" applyBorder="1" applyAlignment="1">
      <alignment horizontal="right"/>
    </xf>
    <xf numFmtId="165" fontId="42" fillId="3" borderId="6" xfId="4" applyNumberFormat="1" applyFont="1" applyFill="1" applyBorder="1" applyAlignment="1">
      <alignment horizontal="right"/>
    </xf>
    <xf numFmtId="165" fontId="42" fillId="6" borderId="6" xfId="4" applyNumberFormat="1" applyFont="1" applyFill="1" applyBorder="1" applyAlignment="1">
      <alignment horizontal="right"/>
    </xf>
    <xf numFmtId="165" fontId="42" fillId="3" borderId="9" xfId="4" applyNumberFormat="1" applyFont="1" applyFill="1" applyBorder="1" applyAlignment="1">
      <alignment horizontal="right"/>
    </xf>
    <xf numFmtId="165" fontId="42" fillId="3" borderId="6" xfId="4" applyNumberFormat="1" applyFont="1" applyFill="1" applyBorder="1" applyAlignment="1" applyProtection="1">
      <alignment horizontal="right"/>
    </xf>
    <xf numFmtId="3" fontId="43" fillId="0" borderId="5" xfId="0" applyNumberFormat="1" applyFont="1" applyBorder="1" applyAlignment="1">
      <alignment horizontal="left" vertical="top"/>
    </xf>
    <xf numFmtId="165" fontId="43" fillId="0" borderId="5" xfId="4" applyNumberFormat="1" applyFont="1" applyFill="1" applyBorder="1" applyAlignment="1" applyProtection="1">
      <alignment horizontal="left" vertical="top"/>
    </xf>
    <xf numFmtId="0" fontId="11" fillId="0" borderId="0" xfId="0" applyFont="1"/>
    <xf numFmtId="0" fontId="11" fillId="0" borderId="6" xfId="0" applyFont="1" applyBorder="1"/>
    <xf numFmtId="0" fontId="43" fillId="0" borderId="0" xfId="0" applyFont="1" applyFill="1" applyAlignment="1">
      <alignment horizontal="left"/>
    </xf>
    <xf numFmtId="0" fontId="42" fillId="0" borderId="2" xfId="4" applyNumberFormat="1" applyFont="1" applyFill="1" applyBorder="1" applyAlignment="1" applyProtection="1">
      <alignment horizontal="right"/>
    </xf>
    <xf numFmtId="0" fontId="42" fillId="0" borderId="2" xfId="4" applyNumberFormat="1" applyFont="1" applyFill="1" applyBorder="1" applyAlignment="1">
      <alignment horizontal="right"/>
    </xf>
    <xf numFmtId="0" fontId="42" fillId="0" borderId="0" xfId="4" applyNumberFormat="1" applyFont="1" applyFill="1" applyBorder="1" applyAlignment="1">
      <alignment horizontal="right"/>
    </xf>
    <xf numFmtId="0" fontId="11" fillId="0" borderId="1" xfId="0" applyFont="1" applyFill="1" applyBorder="1"/>
    <xf numFmtId="0" fontId="28" fillId="0" borderId="0" xfId="0" applyFont="1"/>
    <xf numFmtId="0" fontId="44" fillId="0" borderId="6" xfId="0" applyFont="1" applyBorder="1"/>
    <xf numFmtId="165" fontId="39" fillId="0" borderId="5" xfId="4" applyNumberFormat="1" applyFont="1" applyFill="1" applyBorder="1" applyAlignment="1" applyProtection="1">
      <alignment horizontal="left"/>
    </xf>
    <xf numFmtId="0" fontId="41" fillId="0" borderId="12" xfId="0" applyFont="1" applyBorder="1" applyAlignment="1">
      <alignment horizontal="left"/>
    </xf>
    <xf numFmtId="1" fontId="13" fillId="0" borderId="0" xfId="0" applyNumberFormat="1" applyFont="1" applyFill="1" applyBorder="1"/>
    <xf numFmtId="1" fontId="23" fillId="4" borderId="24" xfId="0" applyNumberFormat="1" applyFont="1" applyFill="1" applyBorder="1" applyAlignment="1">
      <alignment horizontal="center" vertical="top"/>
    </xf>
    <xf numFmtId="1" fontId="23" fillId="4" borderId="25" xfId="0" applyNumberFormat="1" applyFont="1" applyFill="1" applyBorder="1" applyAlignment="1">
      <alignment horizontal="center" vertical="top"/>
    </xf>
    <xf numFmtId="1" fontId="15" fillId="4" borderId="11" xfId="0" applyNumberFormat="1" applyFont="1" applyFill="1" applyBorder="1" applyAlignment="1">
      <alignment horizontal="right"/>
    </xf>
    <xf numFmtId="1" fontId="14" fillId="4" borderId="11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1" fontId="14" fillId="0" borderId="0" xfId="0" applyNumberFormat="1" applyFont="1"/>
    <xf numFmtId="1" fontId="14" fillId="0" borderId="0" xfId="0" applyNumberFormat="1" applyFont="1" applyFill="1" applyBorder="1"/>
    <xf numFmtId="41" fontId="14" fillId="5" borderId="2" xfId="0" applyNumberFormat="1" applyFont="1" applyFill="1" applyBorder="1" applyAlignment="1" applyProtection="1">
      <alignment horizontal="right"/>
    </xf>
    <xf numFmtId="41" fontId="14" fillId="4" borderId="11" xfId="0" applyNumberFormat="1" applyFont="1" applyFill="1" applyBorder="1" applyAlignment="1" applyProtection="1">
      <alignment horizontal="right"/>
    </xf>
    <xf numFmtId="41" fontId="14" fillId="5" borderId="11" xfId="0" applyNumberFormat="1" applyFont="1" applyFill="1" applyBorder="1" applyAlignment="1" applyProtection="1">
      <alignment horizontal="right"/>
    </xf>
    <xf numFmtId="41" fontId="14" fillId="6" borderId="2" xfId="0" applyNumberFormat="1" applyFont="1" applyFill="1" applyBorder="1" applyAlignment="1" applyProtection="1">
      <alignment horizontal="right"/>
    </xf>
    <xf numFmtId="41" fontId="14" fillId="7" borderId="11" xfId="0" applyNumberFormat="1" applyFont="1" applyFill="1" applyBorder="1" applyAlignment="1" applyProtection="1">
      <alignment horizontal="right"/>
    </xf>
    <xf numFmtId="41" fontId="15" fillId="5" borderId="6" xfId="0" applyNumberFormat="1" applyFont="1" applyFill="1" applyBorder="1" applyAlignment="1" applyProtection="1">
      <alignment horizontal="right"/>
    </xf>
    <xf numFmtId="41" fontId="15" fillId="6" borderId="6" xfId="0" applyNumberFormat="1" applyFont="1" applyFill="1" applyBorder="1" applyAlignment="1" applyProtection="1">
      <alignment horizontal="right"/>
    </xf>
    <xf numFmtId="41" fontId="14" fillId="5" borderId="2" xfId="0" applyNumberFormat="1" applyFont="1" applyFill="1" applyBorder="1"/>
    <xf numFmtId="41" fontId="14" fillId="4" borderId="11" xfId="0" applyNumberFormat="1" applyFont="1" applyFill="1" applyBorder="1"/>
    <xf numFmtId="41" fontId="14" fillId="5" borderId="11" xfId="0" applyNumberFormat="1" applyFont="1" applyFill="1" applyBorder="1"/>
    <xf numFmtId="41" fontId="14" fillId="6" borderId="2" xfId="0" applyNumberFormat="1" applyFont="1" applyFill="1" applyBorder="1"/>
    <xf numFmtId="41" fontId="14" fillId="7" borderId="11" xfId="0" applyNumberFormat="1" applyFont="1" applyFill="1" applyBorder="1"/>
    <xf numFmtId="41" fontId="15" fillId="5" borderId="6" xfId="0" applyNumberFormat="1" applyFont="1" applyFill="1" applyBorder="1"/>
    <xf numFmtId="41" fontId="15" fillId="6" borderId="6" xfId="0" applyNumberFormat="1" applyFont="1" applyFill="1" applyBorder="1"/>
    <xf numFmtId="41" fontId="14" fillId="5" borderId="41" xfId="0" applyNumberFormat="1" applyFont="1" applyFill="1" applyBorder="1"/>
    <xf numFmtId="41" fontId="14" fillId="4" borderId="45" xfId="0" applyNumberFormat="1" applyFont="1" applyFill="1" applyBorder="1"/>
    <xf numFmtId="41" fontId="14" fillId="5" borderId="45" xfId="0" applyNumberFormat="1" applyFont="1" applyFill="1" applyBorder="1"/>
    <xf numFmtId="41" fontId="14" fillId="6" borderId="45" xfId="0" applyNumberFormat="1" applyFont="1" applyFill="1" applyBorder="1"/>
    <xf numFmtId="41" fontId="14" fillId="7" borderId="32" xfId="0" applyNumberFormat="1" applyFont="1" applyFill="1" applyBorder="1"/>
    <xf numFmtId="41" fontId="14" fillId="5" borderId="42" xfId="0" applyNumberFormat="1" applyFont="1" applyFill="1" applyBorder="1" applyAlignment="1">
      <alignment horizontal="right"/>
    </xf>
    <xf numFmtId="41" fontId="14" fillId="4" borderId="33" xfId="0" applyNumberFormat="1" applyFont="1" applyFill="1" applyBorder="1" applyAlignment="1">
      <alignment horizontal="right"/>
    </xf>
    <xf numFmtId="41" fontId="14" fillId="5" borderId="33" xfId="0" applyNumberFormat="1" applyFont="1" applyFill="1" applyBorder="1" applyAlignment="1">
      <alignment horizontal="right"/>
    </xf>
    <xf numFmtId="41" fontId="14" fillId="6" borderId="33" xfId="0" applyNumberFormat="1" applyFont="1" applyFill="1" applyBorder="1" applyAlignment="1">
      <alignment horizontal="right"/>
    </xf>
    <xf numFmtId="41" fontId="14" fillId="7" borderId="3" xfId="0" applyNumberFormat="1" applyFont="1" applyFill="1" applyBorder="1" applyAlignment="1">
      <alignment horizontal="right"/>
    </xf>
    <xf numFmtId="41" fontId="14" fillId="5" borderId="43" xfId="0" applyNumberFormat="1" applyFont="1" applyFill="1" applyBorder="1" applyAlignment="1" applyProtection="1">
      <alignment horizontal="right"/>
    </xf>
    <xf numFmtId="41" fontId="14" fillId="4" borderId="34" xfId="0" applyNumberFormat="1" applyFont="1" applyFill="1" applyBorder="1" applyAlignment="1" applyProtection="1">
      <alignment horizontal="right"/>
    </xf>
    <xf numFmtId="41" fontId="14" fillId="5" borderId="34" xfId="0" applyNumberFormat="1" applyFont="1" applyFill="1" applyBorder="1" applyAlignment="1" applyProtection="1">
      <alignment horizontal="right"/>
    </xf>
    <xf numFmtId="41" fontId="14" fillId="6" borderId="34" xfId="0" applyNumberFormat="1" applyFont="1" applyFill="1" applyBorder="1" applyAlignment="1" applyProtection="1">
      <alignment horizontal="right"/>
    </xf>
    <xf numFmtId="41" fontId="14" fillId="7" borderId="38" xfId="0" applyNumberFormat="1" applyFont="1" applyFill="1" applyBorder="1" applyAlignment="1" applyProtection="1">
      <alignment horizontal="right"/>
    </xf>
    <xf numFmtId="41" fontId="15" fillId="5" borderId="6" xfId="0" applyNumberFormat="1" applyFont="1" applyFill="1" applyBorder="1" applyAlignment="1">
      <alignment horizontal="right"/>
    </xf>
    <xf numFmtId="41" fontId="15" fillId="6" borderId="6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5" fillId="4" borderId="35" xfId="0" applyNumberFormat="1" applyFont="1" applyFill="1" applyBorder="1" applyAlignment="1">
      <alignment horizontal="right"/>
    </xf>
    <xf numFmtId="41" fontId="15" fillId="5" borderId="27" xfId="0" applyNumberFormat="1" applyFont="1" applyFill="1" applyBorder="1" applyAlignment="1">
      <alignment horizontal="right"/>
    </xf>
    <xf numFmtId="41" fontId="15" fillId="6" borderId="27" xfId="0" applyNumberFormat="1" applyFont="1" applyFill="1" applyBorder="1" applyAlignment="1">
      <alignment horizontal="right"/>
    </xf>
    <xf numFmtId="41" fontId="15" fillId="7" borderId="7" xfId="0" applyNumberFormat="1" applyFont="1" applyFill="1" applyBorder="1" applyAlignment="1">
      <alignment horizontal="right"/>
    </xf>
    <xf numFmtId="41" fontId="15" fillId="5" borderId="4" xfId="0" applyNumberFormat="1" applyFont="1" applyFill="1" applyBorder="1"/>
    <xf numFmtId="41" fontId="15" fillId="4" borderId="44" xfId="0" applyNumberFormat="1" applyFont="1" applyFill="1" applyBorder="1"/>
    <xf numFmtId="41" fontId="15" fillId="5" borderId="34" xfId="0" applyNumberFormat="1" applyFont="1" applyFill="1" applyBorder="1"/>
    <xf numFmtId="41" fontId="15" fillId="6" borderId="34" xfId="0" applyNumberFormat="1" applyFont="1" applyFill="1" applyBorder="1"/>
    <xf numFmtId="41" fontId="15" fillId="7" borderId="38" xfId="0" applyNumberFormat="1" applyFont="1" applyFill="1" applyBorder="1"/>
    <xf numFmtId="41" fontId="15" fillId="0" borderId="0" xfId="0" applyNumberFormat="1" applyFont="1" applyFill="1" applyBorder="1"/>
    <xf numFmtId="41" fontId="15" fillId="4" borderId="35" xfId="0" applyNumberFormat="1" applyFont="1" applyFill="1" applyBorder="1"/>
    <xf numFmtId="41" fontId="15" fillId="5" borderId="27" xfId="0" applyNumberFormat="1" applyFont="1" applyFill="1" applyBorder="1"/>
    <xf numFmtId="41" fontId="15" fillId="6" borderId="27" xfId="0" applyNumberFormat="1" applyFont="1" applyFill="1" applyBorder="1"/>
    <xf numFmtId="41" fontId="15" fillId="7" borderId="7" xfId="0" applyNumberFormat="1" applyFont="1" applyFill="1" applyBorder="1"/>
    <xf numFmtId="41" fontId="15" fillId="5" borderId="29" xfId="0" applyNumberFormat="1" applyFont="1" applyFill="1" applyBorder="1"/>
    <xf numFmtId="41" fontId="15" fillId="4" borderId="28" xfId="0" applyNumberFormat="1" applyFont="1" applyFill="1" applyBorder="1"/>
    <xf numFmtId="41" fontId="15" fillId="5" borderId="28" xfId="0" applyNumberFormat="1" applyFont="1" applyFill="1" applyBorder="1"/>
    <xf numFmtId="41" fontId="15" fillId="6" borderId="29" xfId="0" applyNumberFormat="1" applyFont="1" applyFill="1" applyBorder="1"/>
    <xf numFmtId="41" fontId="15" fillId="7" borderId="28" xfId="0" applyNumberFormat="1" applyFont="1" applyFill="1" applyBorder="1"/>
    <xf numFmtId="41" fontId="15" fillId="0" borderId="0" xfId="0" applyNumberFormat="1" applyFont="1" applyFill="1" applyBorder="1" applyAlignment="1" applyProtection="1">
      <alignment horizontal="right"/>
    </xf>
    <xf numFmtId="41" fontId="31" fillId="5" borderId="6" xfId="0" applyNumberFormat="1" applyFont="1" applyFill="1" applyBorder="1"/>
    <xf numFmtId="41" fontId="31" fillId="4" borderId="14" xfId="0" applyNumberFormat="1" applyFont="1" applyFill="1" applyBorder="1"/>
    <xf numFmtId="41" fontId="31" fillId="5" borderId="14" xfId="0" applyNumberFormat="1" applyFont="1" applyFill="1" applyBorder="1"/>
    <xf numFmtId="41" fontId="31" fillId="6" borderId="6" xfId="0" applyNumberFormat="1" applyFont="1" applyFill="1" applyBorder="1"/>
    <xf numFmtId="41" fontId="31" fillId="7" borderId="14" xfId="0" applyNumberFormat="1" applyFont="1" applyFill="1" applyBorder="1"/>
    <xf numFmtId="41" fontId="13" fillId="0" borderId="22" xfId="0" applyNumberFormat="1" applyFont="1" applyFill="1" applyBorder="1"/>
    <xf numFmtId="41" fontId="13" fillId="0" borderId="26" xfId="0" applyNumberFormat="1" applyFont="1" applyFill="1" applyBorder="1"/>
    <xf numFmtId="41" fontId="13" fillId="0" borderId="8" xfId="0" applyNumberFormat="1" applyFont="1" applyFill="1" applyBorder="1"/>
    <xf numFmtId="41" fontId="12" fillId="0" borderId="21" xfId="0" applyNumberFormat="1" applyFont="1" applyFill="1" applyBorder="1"/>
    <xf numFmtId="41" fontId="12" fillId="0" borderId="39" xfId="0" applyNumberFormat="1" applyFont="1" applyFill="1" applyBorder="1"/>
    <xf numFmtId="41" fontId="12" fillId="0" borderId="40" xfId="0" applyNumberFormat="1" applyFont="1" applyFill="1" applyBorder="1"/>
    <xf numFmtId="41" fontId="12" fillId="0" borderId="0" xfId="0" applyNumberFormat="1" applyFont="1" applyFill="1" applyBorder="1"/>
    <xf numFmtId="41" fontId="13" fillId="0" borderId="0" xfId="0" applyNumberFormat="1" applyFont="1" applyFill="1" applyBorder="1"/>
    <xf numFmtId="41" fontId="24" fillId="5" borderId="1" xfId="0" applyNumberFormat="1" applyFont="1" applyFill="1" applyBorder="1" applyAlignment="1">
      <alignment horizontal="center" vertical="top"/>
    </xf>
    <xf numFmtId="41" fontId="23" fillId="4" borderId="24" xfId="0" applyNumberFormat="1" applyFont="1" applyFill="1" applyBorder="1" applyAlignment="1">
      <alignment horizontal="center" vertical="top"/>
    </xf>
    <xf numFmtId="41" fontId="24" fillId="5" borderId="24" xfId="0" applyNumberFormat="1" applyFont="1" applyFill="1" applyBorder="1" applyAlignment="1">
      <alignment horizontal="center" vertical="top"/>
    </xf>
    <xf numFmtId="41" fontId="23" fillId="6" borderId="1" xfId="0" applyNumberFormat="1" applyFont="1" applyFill="1" applyBorder="1" applyAlignment="1">
      <alignment horizontal="center" vertical="top"/>
    </xf>
    <xf numFmtId="41" fontId="24" fillId="7" borderId="24" xfId="0" applyNumberFormat="1" applyFont="1" applyFill="1" applyBorder="1" applyAlignment="1">
      <alignment horizontal="center" vertical="top"/>
    </xf>
    <xf numFmtId="41" fontId="24" fillId="5" borderId="2" xfId="0" applyNumberFormat="1" applyFont="1" applyFill="1" applyBorder="1" applyAlignment="1">
      <alignment horizontal="center" vertical="top"/>
    </xf>
    <xf numFmtId="41" fontId="23" fillId="4" borderId="11" xfId="0" applyNumberFormat="1" applyFont="1" applyFill="1" applyBorder="1" applyAlignment="1">
      <alignment horizontal="center" vertical="top"/>
    </xf>
    <xf numFmtId="41" fontId="24" fillId="5" borderId="11" xfId="0" applyNumberFormat="1" applyFont="1" applyFill="1" applyBorder="1" applyAlignment="1">
      <alignment horizontal="center" vertical="top"/>
    </xf>
    <xf numFmtId="41" fontId="23" fillId="6" borderId="2" xfId="0" applyNumberFormat="1" applyFont="1" applyFill="1" applyBorder="1" applyAlignment="1">
      <alignment horizontal="center" vertical="top"/>
    </xf>
    <xf numFmtId="41" fontId="24" fillId="7" borderId="11" xfId="0" applyNumberFormat="1" applyFont="1" applyFill="1" applyBorder="1" applyAlignment="1">
      <alignment horizontal="center" vertical="top"/>
    </xf>
    <xf numFmtId="41" fontId="24" fillId="5" borderId="4" xfId="0" applyNumberFormat="1" applyFont="1" applyFill="1" applyBorder="1" applyAlignment="1">
      <alignment horizontal="center"/>
    </xf>
    <xf numFmtId="41" fontId="25" fillId="4" borderId="25" xfId="0" applyNumberFormat="1" applyFont="1" applyFill="1" applyBorder="1"/>
    <xf numFmtId="41" fontId="24" fillId="5" borderId="25" xfId="0" applyNumberFormat="1" applyFont="1" applyFill="1" applyBorder="1" applyAlignment="1">
      <alignment horizontal="center"/>
    </xf>
    <xf numFmtId="41" fontId="26" fillId="6" borderId="4" xfId="0" applyNumberFormat="1" applyFont="1" applyFill="1" applyBorder="1" applyAlignment="1">
      <alignment horizontal="center"/>
    </xf>
    <xf numFmtId="41" fontId="24" fillId="7" borderId="25" xfId="0" applyNumberFormat="1" applyFont="1" applyFill="1" applyBorder="1" applyAlignment="1">
      <alignment horizontal="center"/>
    </xf>
    <xf numFmtId="41" fontId="12" fillId="5" borderId="2" xfId="0" applyNumberFormat="1" applyFont="1" applyFill="1" applyBorder="1" applyAlignment="1">
      <alignment horizontal="center"/>
    </xf>
    <xf numFmtId="41" fontId="12" fillId="4" borderId="11" xfId="0" applyNumberFormat="1" applyFont="1" applyFill="1" applyBorder="1" applyAlignment="1">
      <alignment horizontal="center"/>
    </xf>
    <xf numFmtId="41" fontId="12" fillId="5" borderId="11" xfId="0" applyNumberFormat="1" applyFont="1" applyFill="1" applyBorder="1" applyAlignment="1">
      <alignment horizontal="center"/>
    </xf>
    <xf numFmtId="41" fontId="13" fillId="6" borderId="2" xfId="0" applyNumberFormat="1" applyFont="1" applyFill="1" applyBorder="1" applyAlignment="1">
      <alignment horizontal="center"/>
    </xf>
    <xf numFmtId="41" fontId="13" fillId="7" borderId="11" xfId="0" applyNumberFormat="1" applyFont="1" applyFill="1" applyBorder="1" applyAlignment="1">
      <alignment horizontal="center"/>
    </xf>
    <xf numFmtId="41" fontId="13" fillId="5" borderId="2" xfId="0" applyNumberFormat="1" applyFont="1" applyFill="1" applyBorder="1"/>
    <xf numFmtId="41" fontId="13" fillId="4" borderId="11" xfId="0" applyNumberFormat="1" applyFont="1" applyFill="1" applyBorder="1"/>
    <xf numFmtId="41" fontId="13" fillId="5" borderId="11" xfId="0" applyNumberFormat="1" applyFont="1" applyFill="1" applyBorder="1"/>
    <xf numFmtId="41" fontId="13" fillId="6" borderId="2" xfId="0" applyNumberFormat="1" applyFont="1" applyFill="1" applyBorder="1"/>
    <xf numFmtId="41" fontId="13" fillId="7" borderId="11" xfId="0" applyNumberFormat="1" applyFont="1" applyFill="1" applyBorder="1"/>
    <xf numFmtId="41" fontId="12" fillId="5" borderId="6" xfId="0" applyNumberFormat="1" applyFont="1" applyFill="1" applyBorder="1" applyAlignment="1" applyProtection="1">
      <alignment horizontal="right"/>
    </xf>
    <xf numFmtId="41" fontId="12" fillId="6" borderId="6" xfId="0" applyNumberFormat="1" applyFont="1" applyFill="1" applyBorder="1" applyAlignment="1" applyProtection="1">
      <alignment horizontal="right"/>
    </xf>
    <xf numFmtId="41" fontId="12" fillId="7" borderId="14" xfId="0" applyNumberFormat="1" applyFont="1" applyFill="1" applyBorder="1" applyAlignment="1" applyProtection="1">
      <alignment horizontal="right"/>
    </xf>
    <xf numFmtId="41" fontId="16" fillId="6" borderId="2" xfId="0" applyNumberFormat="1" applyFont="1" applyFill="1" applyBorder="1"/>
    <xf numFmtId="41" fontId="16" fillId="7" borderId="11" xfId="0" applyNumberFormat="1" applyFont="1" applyFill="1" applyBorder="1"/>
    <xf numFmtId="41" fontId="12" fillId="5" borderId="2" xfId="0" applyNumberFormat="1" applyFont="1" applyFill="1" applyBorder="1" applyAlignment="1" applyProtection="1">
      <alignment horizontal="right"/>
    </xf>
    <xf numFmtId="41" fontId="12" fillId="4" borderId="11" xfId="0" applyNumberFormat="1" applyFont="1" applyFill="1" applyBorder="1" applyAlignment="1" applyProtection="1">
      <alignment horizontal="right"/>
    </xf>
    <xf numFmtId="41" fontId="12" fillId="5" borderId="11" xfId="0" applyNumberFormat="1" applyFont="1" applyFill="1" applyBorder="1" applyAlignment="1" applyProtection="1">
      <alignment horizontal="right"/>
    </xf>
    <xf numFmtId="41" fontId="12" fillId="6" borderId="2" xfId="0" applyNumberFormat="1" applyFont="1" applyFill="1" applyBorder="1" applyAlignment="1" applyProtection="1">
      <alignment horizontal="right"/>
    </xf>
    <xf numFmtId="41" fontId="12" fillId="7" borderId="11" xfId="0" applyNumberFormat="1" applyFont="1" applyFill="1" applyBorder="1" applyAlignment="1" applyProtection="1">
      <alignment horizontal="right"/>
    </xf>
    <xf numFmtId="41" fontId="12" fillId="6" borderId="32" xfId="0" applyNumberFormat="1" applyFont="1" applyFill="1" applyBorder="1" applyAlignment="1" applyProtection="1">
      <alignment horizontal="right"/>
    </xf>
    <xf numFmtId="41" fontId="13" fillId="6" borderId="3" xfId="0" applyNumberFormat="1" applyFont="1" applyFill="1" applyBorder="1"/>
    <xf numFmtId="41" fontId="13" fillId="5" borderId="2" xfId="0" applyNumberFormat="1" applyFont="1" applyFill="1" applyBorder="1" applyAlignment="1" applyProtection="1">
      <alignment horizontal="right"/>
    </xf>
    <xf numFmtId="41" fontId="13" fillId="4" borderId="11" xfId="0" applyNumberFormat="1" applyFont="1" applyFill="1" applyBorder="1" applyAlignment="1" applyProtection="1">
      <alignment horizontal="right"/>
    </xf>
    <xf numFmtId="41" fontId="13" fillId="5" borderId="11" xfId="0" applyNumberFormat="1" applyFont="1" applyFill="1" applyBorder="1" applyAlignment="1" applyProtection="1">
      <alignment horizontal="right"/>
    </xf>
    <xf numFmtId="41" fontId="16" fillId="6" borderId="2" xfId="0" applyNumberFormat="1" applyFont="1" applyFill="1" applyBorder="1" applyAlignment="1" applyProtection="1">
      <alignment horizontal="right"/>
    </xf>
    <xf numFmtId="41" fontId="16" fillId="7" borderId="11" xfId="0" applyNumberFormat="1" applyFont="1" applyFill="1" applyBorder="1" applyAlignment="1" applyProtection="1">
      <alignment horizontal="right"/>
    </xf>
    <xf numFmtId="41" fontId="13" fillId="6" borderId="2" xfId="0" applyNumberFormat="1" applyFont="1" applyFill="1" applyBorder="1" applyAlignment="1" applyProtection="1">
      <alignment horizontal="right"/>
    </xf>
    <xf numFmtId="41" fontId="13" fillId="7" borderId="11" xfId="0" applyNumberFormat="1" applyFont="1" applyFill="1" applyBorder="1" applyAlignment="1" applyProtection="1">
      <alignment horizontal="right"/>
    </xf>
    <xf numFmtId="41" fontId="12" fillId="5" borderId="29" xfId="0" applyNumberFormat="1" applyFont="1" applyFill="1" applyBorder="1" applyAlignment="1" applyProtection="1">
      <alignment horizontal="right"/>
    </xf>
    <xf numFmtId="41" fontId="12" fillId="6" borderId="29" xfId="0" applyNumberFormat="1" applyFont="1" applyFill="1" applyBorder="1" applyAlignment="1" applyProtection="1">
      <alignment horizontal="right"/>
    </xf>
    <xf numFmtId="41" fontId="23" fillId="4" borderId="1" xfId="0" applyNumberFormat="1" applyFont="1" applyFill="1" applyBorder="1" applyAlignment="1">
      <alignment horizontal="center" vertical="top"/>
    </xf>
    <xf numFmtId="41" fontId="23" fillId="4" borderId="2" xfId="0" applyNumberFormat="1" applyFont="1" applyFill="1" applyBorder="1" applyAlignment="1">
      <alignment horizontal="center" vertical="top"/>
    </xf>
    <xf numFmtId="41" fontId="25" fillId="4" borderId="4" xfId="0" applyNumberFormat="1" applyFont="1" applyFill="1" applyBorder="1"/>
    <xf numFmtId="41" fontId="12" fillId="4" borderId="2" xfId="0" applyNumberFormat="1" applyFont="1" applyFill="1" applyBorder="1" applyAlignment="1">
      <alignment horizontal="center"/>
    </xf>
    <xf numFmtId="41" fontId="13" fillId="4" borderId="2" xfId="0" applyNumberFormat="1" applyFont="1" applyFill="1" applyBorder="1"/>
    <xf numFmtId="41" fontId="12" fillId="5" borderId="31" xfId="0" applyNumberFormat="1" applyFont="1" applyFill="1" applyBorder="1" applyAlignment="1" applyProtection="1">
      <alignment horizontal="right"/>
    </xf>
    <xf numFmtId="41" fontId="12" fillId="4" borderId="31" xfId="0" applyNumberFormat="1" applyFont="1" applyFill="1" applyBorder="1" applyAlignment="1" applyProtection="1">
      <alignment horizontal="right"/>
    </xf>
    <xf numFmtId="41" fontId="13" fillId="5" borderId="2" xfId="0" applyNumberFormat="1" applyFont="1" applyFill="1" applyBorder="1" applyAlignment="1" applyProtection="1">
      <alignment horizontal="left"/>
    </xf>
    <xf numFmtId="41" fontId="13" fillId="4" borderId="2" xfId="0" applyNumberFormat="1" applyFont="1" applyFill="1" applyBorder="1" applyAlignment="1" applyProtection="1">
      <alignment horizontal="left"/>
    </xf>
    <xf numFmtId="41" fontId="13" fillId="5" borderId="11" xfId="0" applyNumberFormat="1" applyFont="1" applyFill="1" applyBorder="1" applyAlignment="1" applyProtection="1">
      <alignment horizontal="left"/>
    </xf>
    <xf numFmtId="41" fontId="13" fillId="6" borderId="2" xfId="0" applyNumberFormat="1" applyFont="1" applyFill="1" applyBorder="1" applyAlignment="1" applyProtection="1">
      <alignment horizontal="left"/>
    </xf>
    <xf numFmtId="41" fontId="13" fillId="7" borderId="11" xfId="0" applyNumberFormat="1" applyFont="1" applyFill="1" applyBorder="1" applyAlignment="1" applyProtection="1">
      <alignment horizontal="left"/>
    </xf>
    <xf numFmtId="41" fontId="12" fillId="4" borderId="6" xfId="0" applyNumberFormat="1" applyFont="1" applyFill="1" applyBorder="1" applyAlignment="1" applyProtection="1">
      <alignment horizontal="right"/>
    </xf>
    <xf numFmtId="41" fontId="12" fillId="5" borderId="6" xfId="0" applyNumberFormat="1" applyFont="1" applyFill="1" applyBorder="1"/>
    <xf numFmtId="41" fontId="12" fillId="4" borderId="6" xfId="0" applyNumberFormat="1" applyFont="1" applyFill="1" applyBorder="1"/>
    <xf numFmtId="41" fontId="20" fillId="5" borderId="2" xfId="0" applyNumberFormat="1" applyFont="1" applyFill="1" applyBorder="1"/>
    <xf numFmtId="41" fontId="20" fillId="4" borderId="2" xfId="0" applyNumberFormat="1" applyFont="1" applyFill="1" applyBorder="1"/>
    <xf numFmtId="41" fontId="20" fillId="5" borderId="11" xfId="0" applyNumberFormat="1" applyFont="1" applyFill="1" applyBorder="1"/>
    <xf numFmtId="41" fontId="14" fillId="4" borderId="2" xfId="0" applyNumberFormat="1" applyFont="1" applyFill="1" applyBorder="1"/>
    <xf numFmtId="41" fontId="13" fillId="0" borderId="0" xfId="0" applyNumberFormat="1" applyFont="1" applyFill="1" applyBorder="1" applyAlignment="1" applyProtection="1">
      <alignment horizontal="right"/>
    </xf>
    <xf numFmtId="41" fontId="13" fillId="6" borderId="1" xfId="0" applyNumberFormat="1" applyFont="1" applyFill="1" applyBorder="1"/>
    <xf numFmtId="41" fontId="12" fillId="4" borderId="2" xfId="0" applyNumberFormat="1" applyFont="1" applyFill="1" applyBorder="1" applyAlignment="1" applyProtection="1">
      <alignment horizontal="right"/>
    </xf>
    <xf numFmtId="41" fontId="13" fillId="4" borderId="2" xfId="0" applyNumberFormat="1" applyFont="1" applyFill="1" applyBorder="1" applyAlignment="1" applyProtection="1">
      <alignment horizontal="right"/>
    </xf>
    <xf numFmtId="41" fontId="12" fillId="0" borderId="20" xfId="0" applyNumberFormat="1" applyFont="1" applyFill="1" applyBorder="1" applyAlignment="1" applyProtection="1">
      <alignment horizontal="right"/>
    </xf>
    <xf numFmtId="41" fontId="12" fillId="0" borderId="0" xfId="0" applyNumberFormat="1" applyFont="1" applyFill="1" applyBorder="1" applyAlignment="1" applyProtection="1">
      <alignment horizontal="right"/>
    </xf>
    <xf numFmtId="41" fontId="18" fillId="7" borderId="0" xfId="0" applyNumberFormat="1" applyFont="1" applyFill="1" applyBorder="1" applyAlignment="1" applyProtection="1">
      <alignment horizontal="right"/>
    </xf>
    <xf numFmtId="41" fontId="13" fillId="5" borderId="8" xfId="0" applyNumberFormat="1" applyFont="1" applyFill="1" applyBorder="1"/>
    <xf numFmtId="41" fontId="13" fillId="4" borderId="8" xfId="0" applyNumberFormat="1" applyFont="1" applyFill="1" applyBorder="1"/>
    <xf numFmtId="41" fontId="13" fillId="6" borderId="8" xfId="0" applyNumberFormat="1" applyFont="1" applyFill="1" applyBorder="1"/>
    <xf numFmtId="41" fontId="13" fillId="7" borderId="26" xfId="0" applyNumberFormat="1" applyFont="1" applyFill="1" applyBorder="1"/>
    <xf numFmtId="41" fontId="12" fillId="0" borderId="5" xfId="0" applyNumberFormat="1" applyFont="1" applyFill="1" applyBorder="1" applyAlignment="1" applyProtection="1">
      <alignment horizontal="right"/>
    </xf>
    <xf numFmtId="41" fontId="12" fillId="0" borderId="9" xfId="0" applyNumberFormat="1" applyFont="1" applyFill="1" applyBorder="1" applyAlignment="1" applyProtection="1">
      <alignment horizontal="right"/>
    </xf>
    <xf numFmtId="41" fontId="13" fillId="5" borderId="2" xfId="0" applyNumberFormat="1" applyFont="1" applyFill="1" applyBorder="1" applyAlignment="1"/>
    <xf numFmtId="41" fontId="13" fillId="4" borderId="2" xfId="0" applyNumberFormat="1" applyFont="1" applyFill="1" applyBorder="1" applyAlignment="1"/>
    <xf numFmtId="41" fontId="18" fillId="0" borderId="0" xfId="0" applyNumberFormat="1" applyFont="1" applyFill="1" applyBorder="1" applyAlignment="1" applyProtection="1">
      <alignment horizontal="right"/>
    </xf>
    <xf numFmtId="41" fontId="13" fillId="5" borderId="2" xfId="5" applyNumberFormat="1" applyFont="1" applyFill="1" applyBorder="1"/>
    <xf numFmtId="41" fontId="13" fillId="7" borderId="1" xfId="0" applyNumberFormat="1" applyFont="1" applyFill="1" applyBorder="1"/>
    <xf numFmtId="41" fontId="13" fillId="7" borderId="2" xfId="0" applyNumberFormat="1" applyFont="1" applyFill="1" applyBorder="1"/>
    <xf numFmtId="41" fontId="13" fillId="7" borderId="4" xfId="0" applyNumberFormat="1" applyFont="1" applyFill="1" applyBorder="1"/>
    <xf numFmtId="41" fontId="12" fillId="5" borderId="6" xfId="5" applyNumberFormat="1" applyFont="1" applyFill="1" applyBorder="1"/>
    <xf numFmtId="41" fontId="12" fillId="6" borderId="6" xfId="0" applyNumberFormat="1" applyFont="1" applyFill="1" applyBorder="1"/>
    <xf numFmtId="41" fontId="12" fillId="7" borderId="4" xfId="0" applyNumberFormat="1" applyFont="1" applyFill="1" applyBorder="1"/>
    <xf numFmtId="41" fontId="17" fillId="0" borderId="0" xfId="0" applyNumberFormat="1" applyFont="1" applyFill="1" applyBorder="1"/>
    <xf numFmtId="41" fontId="13" fillId="0" borderId="0" xfId="0" applyNumberFormat="1" applyFont="1" applyFill="1"/>
    <xf numFmtId="41" fontId="24" fillId="7" borderId="4" xfId="0" applyNumberFormat="1" applyFont="1" applyFill="1" applyBorder="1" applyAlignment="1">
      <alignment horizontal="center"/>
    </xf>
    <xf numFmtId="41" fontId="12" fillId="7" borderId="6" xfId="0" applyNumberFormat="1" applyFont="1" applyFill="1" applyBorder="1"/>
    <xf numFmtId="41" fontId="13" fillId="0" borderId="0" xfId="5" applyNumberFormat="1" applyFont="1" applyFill="1" applyBorder="1"/>
    <xf numFmtId="41" fontId="13" fillId="4" borderId="2" xfId="5" applyNumberFormat="1" applyFont="1" applyFill="1" applyBorder="1"/>
    <xf numFmtId="41" fontId="13" fillId="4" borderId="8" xfId="5" applyNumberFormat="1" applyFont="1" applyFill="1" applyBorder="1"/>
    <xf numFmtId="41" fontId="13" fillId="5" borderId="6" xfId="0" applyNumberFormat="1" applyFont="1" applyFill="1" applyBorder="1"/>
    <xf numFmtId="41" fontId="13" fillId="4" borderId="6" xfId="5" applyNumberFormat="1" applyFont="1" applyFill="1" applyBorder="1"/>
    <xf numFmtId="41" fontId="13" fillId="6" borderId="6" xfId="0" applyNumberFormat="1" applyFont="1" applyFill="1" applyBorder="1"/>
    <xf numFmtId="41" fontId="13" fillId="7" borderId="6" xfId="0" applyNumberFormat="1" applyFont="1" applyFill="1" applyBorder="1"/>
    <xf numFmtId="41" fontId="13" fillId="5" borderId="1" xfId="0" applyNumberFormat="1" applyFont="1" applyFill="1" applyBorder="1"/>
    <xf numFmtId="41" fontId="13" fillId="7" borderId="14" xfId="0" applyNumberFormat="1" applyFont="1" applyFill="1" applyBorder="1"/>
    <xf numFmtId="41" fontId="13" fillId="4" borderId="2" xfId="5" applyNumberFormat="1" applyFont="1" applyFill="1" applyBorder="1" applyAlignment="1">
      <alignment horizontal="right"/>
    </xf>
    <xf numFmtId="41" fontId="14" fillId="4" borderId="6" xfId="0" applyNumberFormat="1" applyFont="1" applyFill="1" applyBorder="1"/>
    <xf numFmtId="41" fontId="13" fillId="4" borderId="4" xfId="5" applyNumberFormat="1" applyFont="1" applyFill="1" applyBorder="1"/>
    <xf numFmtId="41" fontId="13" fillId="5" borderId="20" xfId="0" applyNumberFormat="1" applyFont="1" applyFill="1" applyBorder="1"/>
    <xf numFmtId="41" fontId="13" fillId="5" borderId="19" xfId="0" applyNumberFormat="1" applyFont="1" applyFill="1" applyBorder="1"/>
    <xf numFmtId="41" fontId="13" fillId="5" borderId="37" xfId="0" applyNumberFormat="1" applyFont="1" applyFill="1" applyBorder="1"/>
    <xf numFmtId="41" fontId="13" fillId="4" borderId="1" xfId="5" applyNumberFormat="1" applyFont="1" applyFill="1" applyBorder="1"/>
    <xf numFmtId="41" fontId="14" fillId="4" borderId="4" xfId="0" applyNumberFormat="1" applyFont="1" applyFill="1" applyBorder="1"/>
    <xf numFmtId="41" fontId="14" fillId="5" borderId="4" xfId="0" applyNumberFormat="1" applyFont="1" applyFill="1" applyBorder="1"/>
    <xf numFmtId="41" fontId="14" fillId="6" borderId="4" xfId="0" applyNumberFormat="1" applyFont="1" applyFill="1" applyBorder="1"/>
    <xf numFmtId="41" fontId="14" fillId="7" borderId="4" xfId="0" applyNumberFormat="1" applyFont="1" applyFill="1" applyBorder="1"/>
    <xf numFmtId="0" fontId="45" fillId="0" borderId="0" xfId="0" applyFont="1"/>
    <xf numFmtId="41" fontId="15" fillId="4" borderId="6" xfId="0" applyNumberFormat="1" applyFont="1" applyFill="1" applyBorder="1" applyAlignment="1" applyProtection="1">
      <alignment horizontal="right"/>
    </xf>
    <xf numFmtId="41" fontId="15" fillId="4" borderId="6" xfId="0" applyNumberFormat="1" applyFont="1" applyFill="1" applyBorder="1"/>
    <xf numFmtId="41" fontId="15" fillId="4" borderId="6" xfId="0" applyNumberFormat="1" applyFont="1" applyFill="1" applyBorder="1" applyAlignment="1">
      <alignment horizontal="right"/>
    </xf>
    <xf numFmtId="41" fontId="15" fillId="7" borderId="6" xfId="0" applyNumberFormat="1" applyFont="1" applyFill="1" applyBorder="1" applyAlignment="1" applyProtection="1">
      <alignment horizontal="right"/>
    </xf>
    <xf numFmtId="41" fontId="15" fillId="7" borderId="6" xfId="0" applyNumberFormat="1" applyFont="1" applyFill="1" applyBorder="1"/>
    <xf numFmtId="41" fontId="15" fillId="7" borderId="6" xfId="0" applyNumberFormat="1" applyFont="1" applyFill="1" applyBorder="1" applyAlignment="1">
      <alignment horizontal="right"/>
    </xf>
    <xf numFmtId="41" fontId="12" fillId="4" borderId="29" xfId="0" applyNumberFormat="1" applyFont="1" applyFill="1" applyBorder="1" applyAlignment="1" applyProtection="1">
      <alignment horizontal="right"/>
    </xf>
    <xf numFmtId="41" fontId="12" fillId="4" borderId="0" xfId="0" applyNumberFormat="1" applyFont="1" applyFill="1" applyBorder="1" applyAlignment="1" applyProtection="1">
      <alignment horizontal="right"/>
    </xf>
    <xf numFmtId="41" fontId="12" fillId="4" borderId="0" xfId="0" applyNumberFormat="1" applyFont="1" applyFill="1" applyBorder="1"/>
    <xf numFmtId="41" fontId="12" fillId="6" borderId="31" xfId="0" applyNumberFormat="1" applyFont="1" applyFill="1" applyBorder="1" applyAlignment="1" applyProtection="1">
      <alignment horizontal="right"/>
    </xf>
    <xf numFmtId="41" fontId="18" fillId="6" borderId="2" xfId="0" applyNumberFormat="1" applyFont="1" applyFill="1" applyBorder="1" applyAlignment="1" applyProtection="1">
      <alignment horizontal="right"/>
    </xf>
    <xf numFmtId="41" fontId="13" fillId="6" borderId="0" xfId="0" applyNumberFormat="1" applyFont="1" applyFill="1"/>
    <xf numFmtId="41" fontId="12" fillId="7" borderId="6" xfId="0" applyNumberFormat="1" applyFont="1" applyFill="1" applyBorder="1" applyAlignment="1" applyProtection="1">
      <alignment horizontal="right"/>
    </xf>
    <xf numFmtId="41" fontId="12" fillId="7" borderId="29" xfId="0" applyNumberFormat="1" applyFont="1" applyFill="1" applyBorder="1" applyAlignment="1" applyProtection="1">
      <alignment horizontal="right"/>
    </xf>
    <xf numFmtId="41" fontId="12" fillId="7" borderId="31" xfId="0" applyNumberFormat="1" applyFont="1" applyFill="1" applyBorder="1" applyAlignment="1" applyProtection="1">
      <alignment horizontal="right"/>
    </xf>
    <xf numFmtId="41" fontId="13" fillId="7" borderId="0" xfId="0" applyNumberFormat="1" applyFont="1" applyFill="1"/>
    <xf numFmtId="41" fontId="13" fillId="4" borderId="1" xfId="0" applyNumberFormat="1" applyFont="1" applyFill="1" applyBorder="1" applyAlignment="1" applyProtection="1">
      <alignment horizontal="right"/>
    </xf>
    <xf numFmtId="41" fontId="17" fillId="0" borderId="0" xfId="0" applyNumberFormat="1" applyFont="1" applyFill="1" applyBorder="1" applyAlignment="1" applyProtection="1">
      <alignment horizontal="right"/>
    </xf>
    <xf numFmtId="41" fontId="32" fillId="3" borderId="2" xfId="6" applyNumberFormat="1" applyFont="1" applyFill="1" applyBorder="1" applyAlignment="1">
      <alignment horizontal="right"/>
    </xf>
    <xf numFmtId="41" fontId="32" fillId="6" borderId="2" xfId="6" applyNumberFormat="1" applyFont="1" applyFill="1" applyBorder="1" applyAlignment="1">
      <alignment horizontal="right"/>
    </xf>
    <xf numFmtId="41" fontId="32" fillId="3" borderId="0" xfId="0" applyNumberFormat="1" applyFont="1" applyFill="1" applyAlignment="1">
      <alignment horizontal="right"/>
    </xf>
    <xf numFmtId="41" fontId="32" fillId="6" borderId="2" xfId="0" applyNumberFormat="1" applyFont="1" applyFill="1" applyBorder="1" applyAlignment="1">
      <alignment horizontal="right"/>
    </xf>
    <xf numFmtId="41" fontId="32" fillId="3" borderId="2" xfId="0" applyNumberFormat="1" applyFont="1" applyFill="1" applyBorder="1" applyAlignment="1">
      <alignment horizontal="right"/>
    </xf>
    <xf numFmtId="41" fontId="32" fillId="3" borderId="2" xfId="6" applyNumberFormat="1" applyFont="1" applyFill="1" applyBorder="1" applyAlignment="1" applyProtection="1">
      <alignment horizontal="right"/>
    </xf>
    <xf numFmtId="41" fontId="32" fillId="6" borderId="2" xfId="6" applyNumberFormat="1" applyFont="1" applyFill="1" applyBorder="1" applyAlignment="1" applyProtection="1">
      <alignment horizontal="right"/>
    </xf>
    <xf numFmtId="41" fontId="32" fillId="3" borderId="0" xfId="6" applyNumberFormat="1" applyFont="1" applyFill="1" applyBorder="1" applyAlignment="1" applyProtection="1">
      <alignment horizontal="right"/>
    </xf>
    <xf numFmtId="41" fontId="38" fillId="3" borderId="6" xfId="6" applyNumberFormat="1" applyFont="1" applyFill="1" applyBorder="1" applyAlignment="1" applyProtection="1">
      <alignment horizontal="right"/>
    </xf>
    <xf numFmtId="41" fontId="38" fillId="6" borderId="6" xfId="6" applyNumberFormat="1" applyFont="1" applyFill="1" applyBorder="1" applyAlignment="1" applyProtection="1">
      <alignment horizontal="right"/>
    </xf>
    <xf numFmtId="41" fontId="38" fillId="3" borderId="9" xfId="6" applyNumberFormat="1" applyFont="1" applyFill="1" applyBorder="1" applyAlignment="1" applyProtection="1">
      <alignment horizontal="right"/>
    </xf>
    <xf numFmtId="41" fontId="32" fillId="3" borderId="0" xfId="6" applyNumberFormat="1" applyFont="1" applyFill="1" applyBorder="1" applyAlignment="1">
      <alignment horizontal="right"/>
    </xf>
    <xf numFmtId="41" fontId="38" fillId="3" borderId="2" xfId="6" applyNumberFormat="1" applyFont="1" applyFill="1" applyBorder="1" applyAlignment="1" applyProtection="1">
      <alignment horizontal="right"/>
    </xf>
    <xf numFmtId="41" fontId="38" fillId="6" borderId="2" xfId="6" applyNumberFormat="1" applyFont="1" applyFill="1" applyBorder="1" applyAlignment="1" applyProtection="1">
      <alignment horizontal="right"/>
    </xf>
    <xf numFmtId="41" fontId="0" fillId="3" borderId="6" xfId="6" applyNumberFormat="1" applyFont="1" applyFill="1" applyBorder="1" applyAlignment="1">
      <alignment horizontal="right"/>
    </xf>
    <xf numFmtId="41" fontId="0" fillId="6" borderId="6" xfId="6" applyNumberFormat="1" applyFont="1" applyFill="1" applyBorder="1" applyAlignment="1">
      <alignment horizontal="right"/>
    </xf>
    <xf numFmtId="41" fontId="32" fillId="3" borderId="6" xfId="6" applyNumberFormat="1" applyFont="1" applyFill="1" applyBorder="1" applyAlignment="1">
      <alignment horizontal="right"/>
    </xf>
    <xf numFmtId="41" fontId="38" fillId="3" borderId="9" xfId="6" applyNumberFormat="1" applyFont="1" applyFill="1" applyBorder="1" applyAlignment="1">
      <alignment horizontal="right"/>
    </xf>
    <xf numFmtId="41" fontId="38" fillId="6" borderId="6" xfId="6" applyNumberFormat="1" applyFont="1" applyFill="1" applyBorder="1" applyAlignment="1">
      <alignment horizontal="right"/>
    </xf>
    <xf numFmtId="41" fontId="38" fillId="3" borderId="6" xfId="6" applyNumberFormat="1" applyFont="1" applyFill="1" applyBorder="1" applyAlignment="1">
      <alignment horizontal="right"/>
    </xf>
    <xf numFmtId="41" fontId="0" fillId="3" borderId="2" xfId="6" applyNumberFormat="1" applyFont="1" applyFill="1" applyBorder="1" applyAlignment="1">
      <alignment horizontal="right"/>
    </xf>
    <xf numFmtId="41" fontId="0" fillId="6" borderId="2" xfId="6" applyNumberFormat="1" applyFont="1" applyFill="1" applyBorder="1" applyAlignment="1">
      <alignment horizontal="right"/>
    </xf>
    <xf numFmtId="41" fontId="0" fillId="3" borderId="10" xfId="6" applyNumberFormat="1" applyFont="1" applyFill="1" applyBorder="1" applyAlignment="1">
      <alignment horizontal="right"/>
    </xf>
    <xf numFmtId="41" fontId="0" fillId="6" borderId="10" xfId="6" applyNumberFormat="1" applyFont="1" applyFill="1" applyBorder="1" applyAlignment="1">
      <alignment horizontal="right"/>
    </xf>
    <xf numFmtId="41" fontId="32" fillId="3" borderId="10" xfId="6" applyNumberFormat="1" applyFont="1" applyFill="1" applyBorder="1" applyAlignment="1">
      <alignment horizontal="right"/>
    </xf>
    <xf numFmtId="41" fontId="32" fillId="6" borderId="10" xfId="6" applyNumberFormat="1" applyFont="1" applyFill="1" applyBorder="1" applyAlignment="1">
      <alignment horizontal="right"/>
    </xf>
    <xf numFmtId="41" fontId="38" fillId="3" borderId="10" xfId="6" applyNumberFormat="1" applyFont="1" applyFill="1" applyBorder="1" applyAlignment="1">
      <alignment horizontal="right"/>
    </xf>
    <xf numFmtId="41" fontId="38" fillId="6" borderId="10" xfId="6" applyNumberFormat="1" applyFont="1" applyFill="1" applyBorder="1" applyAlignment="1">
      <alignment horizontal="right"/>
    </xf>
    <xf numFmtId="41" fontId="32" fillId="3" borderId="21" xfId="6" applyNumberFormat="1" applyFont="1" applyFill="1" applyBorder="1" applyAlignment="1">
      <alignment horizontal="right"/>
    </xf>
    <xf numFmtId="41" fontId="32" fillId="6" borderId="21" xfId="6" applyNumberFormat="1" applyFont="1" applyFill="1" applyBorder="1" applyAlignment="1">
      <alignment horizontal="right"/>
    </xf>
    <xf numFmtId="41" fontId="32" fillId="6" borderId="21" xfId="6" applyNumberFormat="1" applyFont="1" applyFill="1" applyBorder="1" applyAlignment="1" applyProtection="1">
      <alignment horizontal="right"/>
    </xf>
    <xf numFmtId="41" fontId="32" fillId="3" borderId="21" xfId="6" applyNumberFormat="1" applyFont="1" applyFill="1" applyBorder="1" applyAlignment="1" applyProtection="1">
      <alignment horizontal="right"/>
    </xf>
    <xf numFmtId="41" fontId="4" fillId="3" borderId="6" xfId="6" applyNumberFormat="1" applyFont="1" applyFill="1" applyBorder="1" applyAlignment="1">
      <alignment horizontal="right"/>
    </xf>
    <xf numFmtId="41" fontId="4" fillId="6" borderId="6" xfId="6" applyNumberFormat="1" applyFont="1" applyFill="1" applyBorder="1" applyAlignment="1">
      <alignment horizontal="right"/>
    </xf>
    <xf numFmtId="41" fontId="32" fillId="3" borderId="8" xfId="6" applyNumberFormat="1" applyFont="1" applyFill="1" applyBorder="1" applyAlignment="1" applyProtection="1">
      <alignment horizontal="right"/>
    </xf>
    <xf numFmtId="41" fontId="32" fillId="6" borderId="8" xfId="6" applyNumberFormat="1" applyFont="1" applyFill="1" applyBorder="1" applyAlignment="1" applyProtection="1">
      <alignment horizontal="right"/>
    </xf>
    <xf numFmtId="41" fontId="38" fillId="3" borderId="48" xfId="6" applyNumberFormat="1" applyFont="1" applyFill="1" applyBorder="1" applyAlignment="1" applyProtection="1">
      <alignment horizontal="right"/>
    </xf>
    <xf numFmtId="41" fontId="32" fillId="3" borderId="48" xfId="6" applyNumberFormat="1" applyFont="1" applyFill="1" applyBorder="1" applyAlignment="1" applyProtection="1">
      <alignment horizontal="right"/>
    </xf>
    <xf numFmtId="41" fontId="32" fillId="3" borderId="39" xfId="6" applyNumberFormat="1" applyFont="1" applyFill="1" applyBorder="1" applyAlignment="1">
      <alignment horizontal="right"/>
    </xf>
    <xf numFmtId="41" fontId="32" fillId="6" borderId="40" xfId="6" applyNumberFormat="1" applyFont="1" applyFill="1" applyBorder="1" applyAlignment="1">
      <alignment horizontal="right"/>
    </xf>
    <xf numFmtId="41" fontId="38" fillId="3" borderId="47" xfId="6" applyNumberFormat="1" applyFont="1" applyFill="1" applyBorder="1" applyAlignment="1" applyProtection="1">
      <alignment horizontal="right"/>
    </xf>
    <xf numFmtId="41" fontId="32" fillId="3" borderId="47" xfId="6" applyNumberFormat="1" applyFont="1" applyFill="1" applyBorder="1" applyAlignment="1">
      <alignment horizontal="right"/>
    </xf>
    <xf numFmtId="41" fontId="32" fillId="3" borderId="10" xfId="4" applyNumberFormat="1" applyFont="1" applyFill="1" applyBorder="1" applyAlignment="1">
      <alignment horizontal="right"/>
    </xf>
    <xf numFmtId="41" fontId="32" fillId="6" borderId="10" xfId="4" applyNumberFormat="1" applyFont="1" applyFill="1" applyBorder="1" applyAlignment="1">
      <alignment horizontal="right"/>
    </xf>
    <xf numFmtId="41" fontId="38" fillId="3" borderId="33" xfId="4" applyNumberFormat="1" applyFont="1" applyFill="1" applyBorder="1" applyAlignment="1" applyProtection="1">
      <alignment horizontal="right"/>
    </xf>
    <xf numFmtId="41" fontId="38" fillId="6" borderId="33" xfId="4" applyNumberFormat="1" applyFont="1" applyFill="1" applyBorder="1" applyAlignment="1" applyProtection="1">
      <alignment horizontal="right"/>
    </xf>
    <xf numFmtId="41" fontId="38" fillId="3" borderId="11" xfId="4" applyNumberFormat="1" applyFont="1" applyFill="1" applyBorder="1" applyAlignment="1" applyProtection="1">
      <alignment horizontal="right"/>
    </xf>
    <xf numFmtId="41" fontId="38" fillId="6" borderId="2" xfId="4" applyNumberFormat="1" applyFont="1" applyFill="1" applyBorder="1" applyAlignment="1" applyProtection="1">
      <alignment horizontal="right"/>
    </xf>
    <xf numFmtId="41" fontId="38" fillId="3" borderId="0" xfId="4" applyNumberFormat="1" applyFont="1" applyFill="1" applyBorder="1" applyAlignment="1" applyProtection="1">
      <alignment horizontal="right"/>
    </xf>
    <xf numFmtId="41" fontId="38" fillId="3" borderId="0" xfId="4" applyNumberFormat="1" applyFont="1" applyFill="1" applyBorder="1" applyAlignment="1">
      <alignment horizontal="right"/>
    </xf>
    <xf numFmtId="41" fontId="39" fillId="3" borderId="30" xfId="4" applyNumberFormat="1" applyFont="1" applyFill="1" applyBorder="1" applyAlignment="1">
      <alignment horizontal="right"/>
    </xf>
    <xf numFmtId="41" fontId="39" fillId="6" borderId="27" xfId="4" applyNumberFormat="1" applyFont="1" applyFill="1" applyBorder="1" applyAlignment="1">
      <alignment horizontal="right"/>
    </xf>
    <xf numFmtId="41" fontId="39" fillId="3" borderId="14" xfId="4" applyNumberFormat="1" applyFont="1" applyFill="1" applyBorder="1" applyAlignment="1">
      <alignment horizontal="right"/>
    </xf>
    <xf numFmtId="41" fontId="39" fillId="6" borderId="6" xfId="4" applyNumberFormat="1" applyFont="1" applyFill="1" applyBorder="1" applyAlignment="1">
      <alignment horizontal="right"/>
    </xf>
    <xf numFmtId="41" fontId="39" fillId="3" borderId="6" xfId="4" applyNumberFormat="1" applyFont="1" applyFill="1" applyBorder="1" applyAlignment="1">
      <alignment horizontal="right"/>
    </xf>
    <xf numFmtId="41" fontId="39" fillId="3" borderId="9" xfId="4" applyNumberFormat="1" applyFont="1" applyFill="1" applyBorder="1" applyAlignment="1" applyProtection="1">
      <alignment horizontal="right"/>
    </xf>
    <xf numFmtId="41" fontId="39" fillId="3" borderId="9" xfId="4" applyNumberFormat="1" applyFont="1" applyFill="1" applyBorder="1" applyAlignment="1">
      <alignment horizontal="right"/>
    </xf>
    <xf numFmtId="41" fontId="38" fillId="0" borderId="22" xfId="4" applyNumberFormat="1" applyFont="1" applyFill="1" applyBorder="1" applyAlignment="1">
      <alignment horizontal="right"/>
    </xf>
    <xf numFmtId="41" fontId="38" fillId="0" borderId="0" xfId="4" applyNumberFormat="1" applyFont="1" applyFill="1" applyBorder="1" applyAlignment="1">
      <alignment horizontal="right"/>
    </xf>
    <xf numFmtId="41" fontId="38" fillId="0" borderId="0" xfId="4" applyNumberFormat="1" applyFont="1" applyFill="1" applyBorder="1" applyAlignment="1" applyProtection="1">
      <alignment horizontal="right"/>
    </xf>
    <xf numFmtId="41" fontId="32" fillId="3" borderId="17" xfId="4" applyNumberFormat="1" applyFont="1" applyFill="1" applyBorder="1" applyAlignment="1">
      <alignment horizontal="right"/>
    </xf>
    <xf numFmtId="41" fontId="32" fillId="3" borderId="10" xfId="4" applyNumberFormat="1" applyFont="1" applyFill="1" applyBorder="1" applyAlignment="1" applyProtection="1">
      <alignment horizontal="right"/>
    </xf>
    <xf numFmtId="41" fontId="32" fillId="3" borderId="21" xfId="4" applyNumberFormat="1" applyFont="1" applyFill="1" applyBorder="1" applyAlignment="1" applyProtection="1">
      <alignment horizontal="right"/>
    </xf>
    <xf numFmtId="41" fontId="32" fillId="6" borderId="21" xfId="4" applyNumberFormat="1" applyFont="1" applyFill="1" applyBorder="1" applyAlignment="1" applyProtection="1">
      <alignment horizontal="right"/>
    </xf>
    <xf numFmtId="41" fontId="32" fillId="6" borderId="21" xfId="4" applyNumberFormat="1" applyFont="1" applyFill="1" applyBorder="1" applyAlignment="1">
      <alignment horizontal="right"/>
    </xf>
    <xf numFmtId="41" fontId="32" fillId="3" borderId="21" xfId="4" applyNumberFormat="1" applyFont="1" applyFill="1" applyBorder="1" applyAlignment="1">
      <alignment horizontal="right"/>
    </xf>
    <xf numFmtId="41" fontId="39" fillId="3" borderId="6" xfId="4" applyNumberFormat="1" applyFont="1" applyFill="1" applyBorder="1" applyAlignment="1" applyProtection="1">
      <alignment horizontal="right"/>
    </xf>
    <xf numFmtId="41" fontId="32" fillId="6" borderId="49" xfId="6" applyNumberFormat="1" applyFont="1" applyFill="1" applyBorder="1" applyAlignment="1" applyProtection="1">
      <alignment horizontal="right"/>
    </xf>
    <xf numFmtId="41" fontId="32" fillId="3" borderId="10" xfId="6" applyNumberFormat="1" applyFont="1" applyFill="1" applyBorder="1" applyAlignment="1" applyProtection="1">
      <alignment horizontal="right"/>
    </xf>
    <xf numFmtId="41" fontId="32" fillId="6" borderId="10" xfId="6" applyNumberFormat="1" applyFont="1" applyFill="1" applyBorder="1" applyAlignment="1" applyProtection="1">
      <alignment horizontal="right"/>
    </xf>
    <xf numFmtId="41" fontId="45" fillId="3" borderId="48" xfId="6" applyNumberFormat="1" applyFont="1" applyFill="1" applyBorder="1" applyAlignment="1" applyProtection="1">
      <alignment horizontal="right"/>
    </xf>
    <xf numFmtId="41" fontId="45" fillId="3" borderId="47" xfId="6" applyNumberFormat="1" applyFont="1" applyFill="1" applyBorder="1" applyAlignment="1">
      <alignment horizontal="right"/>
    </xf>
    <xf numFmtId="41" fontId="32" fillId="3" borderId="50" xfId="6" applyNumberFormat="1" applyFont="1" applyFill="1" applyBorder="1" applyAlignment="1" applyProtection="1">
      <alignment horizontal="right"/>
    </xf>
    <xf numFmtId="41" fontId="32" fillId="3" borderId="51" xfId="6" applyNumberFormat="1" applyFont="1" applyFill="1" applyBorder="1" applyAlignment="1">
      <alignment horizontal="right"/>
    </xf>
    <xf numFmtId="41" fontId="32" fillId="3" borderId="15" xfId="4" applyNumberFormat="1" applyFont="1" applyFill="1" applyBorder="1" applyAlignment="1">
      <alignment horizontal="right"/>
    </xf>
    <xf numFmtId="41" fontId="38" fillId="3" borderId="20" xfId="4" applyNumberFormat="1" applyFont="1" applyFill="1" applyBorder="1" applyAlignment="1" applyProtection="1">
      <alignment horizontal="right"/>
    </xf>
    <xf numFmtId="41" fontId="32" fillId="6" borderId="31" xfId="4" applyNumberFormat="1" applyFont="1" applyFill="1" applyBorder="1" applyAlignment="1">
      <alignment horizontal="right"/>
    </xf>
    <xf numFmtId="41" fontId="38" fillId="6" borderId="4" xfId="4" applyNumberFormat="1" applyFont="1" applyFill="1" applyBorder="1" applyAlignment="1" applyProtection="1">
      <alignment horizontal="right"/>
    </xf>
    <xf numFmtId="41" fontId="32" fillId="3" borderId="16" xfId="4" applyNumberFormat="1" applyFont="1" applyFill="1" applyBorder="1" applyAlignment="1" applyProtection="1">
      <alignment horizontal="right"/>
    </xf>
    <xf numFmtId="41" fontId="38" fillId="6" borderId="49" xfId="6" applyNumberFormat="1" applyFont="1" applyFill="1" applyBorder="1" applyAlignment="1" applyProtection="1">
      <alignment horizontal="right"/>
    </xf>
    <xf numFmtId="41" fontId="38" fillId="6" borderId="4" xfId="4" applyNumberFormat="1" applyFont="1" applyFill="1" applyBorder="1" applyAlignment="1">
      <alignment horizontal="right"/>
    </xf>
    <xf numFmtId="41" fontId="32" fillId="3" borderId="16" xfId="4" applyNumberFormat="1" applyFont="1" applyFill="1" applyBorder="1" applyAlignment="1">
      <alignment horizontal="right"/>
    </xf>
    <xf numFmtId="41" fontId="32" fillId="0" borderId="0" xfId="6" applyNumberFormat="1" applyFont="1" applyFill="1" applyBorder="1" applyAlignment="1" applyProtection="1">
      <alignment horizontal="right"/>
    </xf>
    <xf numFmtId="41" fontId="32" fillId="0" borderId="0" xfId="6" applyNumberFormat="1" applyFont="1" applyFill="1" applyBorder="1" applyAlignment="1">
      <alignment horizontal="right"/>
    </xf>
    <xf numFmtId="41" fontId="34" fillId="0" borderId="0" xfId="0" applyNumberFormat="1" applyFont="1" applyAlignment="1">
      <alignment horizontal="center"/>
    </xf>
    <xf numFmtId="41" fontId="38" fillId="3" borderId="10" xfId="6" applyNumberFormat="1" applyFont="1" applyFill="1" applyBorder="1" applyAlignment="1" applyProtection="1">
      <alignment horizontal="right"/>
    </xf>
    <xf numFmtId="41" fontId="38" fillId="6" borderId="10" xfId="6" applyNumberFormat="1" applyFont="1" applyFill="1" applyBorder="1" applyAlignment="1" applyProtection="1">
      <alignment horizontal="right"/>
    </xf>
    <xf numFmtId="41" fontId="32" fillId="3" borderId="17" xfId="6" applyNumberFormat="1" applyFont="1" applyFill="1" applyBorder="1" applyAlignment="1" applyProtection="1">
      <alignment horizontal="right"/>
    </xf>
    <xf numFmtId="41" fontId="32" fillId="3" borderId="17" xfId="6" applyNumberFormat="1" applyFont="1" applyFill="1" applyBorder="1" applyAlignment="1">
      <alignment horizontal="right"/>
    </xf>
    <xf numFmtId="41" fontId="38" fillId="3" borderId="17" xfId="6" applyNumberFormat="1" applyFont="1" applyFill="1" applyBorder="1" applyAlignment="1" applyProtection="1">
      <alignment horizontal="right"/>
    </xf>
    <xf numFmtId="41" fontId="32" fillId="3" borderId="52" xfId="6" applyNumberFormat="1" applyFont="1" applyFill="1" applyBorder="1" applyAlignment="1" applyProtection="1">
      <alignment horizontal="right"/>
    </xf>
    <xf numFmtId="41" fontId="0" fillId="3" borderId="17" xfId="6" applyNumberFormat="1" applyFont="1" applyFill="1" applyBorder="1" applyAlignment="1">
      <alignment horizontal="right"/>
    </xf>
    <xf numFmtId="41" fontId="0" fillId="3" borderId="22" xfId="6" applyNumberFormat="1" applyFont="1" applyFill="1" applyBorder="1" applyAlignment="1">
      <alignment horizontal="right"/>
    </xf>
    <xf numFmtId="41" fontId="0" fillId="6" borderId="22" xfId="6" applyNumberFormat="1" applyFont="1" applyFill="1" applyBorder="1" applyAlignment="1">
      <alignment horizontal="right"/>
    </xf>
    <xf numFmtId="41" fontId="32" fillId="3" borderId="53" xfId="6" applyNumberFormat="1" applyFont="1" applyFill="1" applyBorder="1" applyAlignment="1" applyProtection="1">
      <alignment horizontal="right"/>
    </xf>
    <xf numFmtId="41" fontId="32" fillId="6" borderId="33" xfId="6" applyNumberFormat="1" applyFont="1" applyFill="1" applyBorder="1" applyAlignment="1" applyProtection="1">
      <alignment horizontal="right"/>
    </xf>
    <xf numFmtId="41" fontId="32" fillId="3" borderId="33" xfId="6" applyNumberFormat="1" applyFont="1" applyFill="1" applyBorder="1" applyAlignment="1" applyProtection="1">
      <alignment horizontal="right"/>
    </xf>
    <xf numFmtId="41" fontId="32" fillId="6" borderId="22" xfId="6" applyNumberFormat="1" applyFont="1" applyFill="1" applyBorder="1" applyAlignment="1" applyProtection="1">
      <alignment horizontal="right"/>
    </xf>
    <xf numFmtId="41" fontId="32" fillId="3" borderId="22" xfId="6" applyNumberFormat="1" applyFont="1" applyFill="1" applyBorder="1" applyAlignment="1">
      <alignment horizontal="right"/>
    </xf>
    <xf numFmtId="41" fontId="32" fillId="6" borderId="22" xfId="6" applyNumberFormat="1" applyFont="1" applyFill="1" applyBorder="1" applyAlignment="1">
      <alignment horizontal="right"/>
    </xf>
    <xf numFmtId="166" fontId="0" fillId="0" borderId="0" xfId="0" applyNumberFormat="1"/>
    <xf numFmtId="166" fontId="45" fillId="0" borderId="0" xfId="0" applyNumberFormat="1" applyFont="1"/>
    <xf numFmtId="166" fontId="0" fillId="0" borderId="0" xfId="0" applyNumberFormat="1" applyFill="1" applyBorder="1"/>
    <xf numFmtId="166" fontId="9" fillId="0" borderId="0" xfId="4" applyNumberFormat="1" applyFont="1"/>
    <xf numFmtId="166" fontId="32" fillId="0" borderId="0" xfId="0" applyNumberFormat="1" applyFont="1"/>
    <xf numFmtId="166" fontId="32" fillId="0" borderId="33" xfId="6" applyNumberFormat="1" applyFont="1" applyFill="1" applyBorder="1" applyAlignment="1">
      <alignment horizontal="right"/>
    </xf>
    <xf numFmtId="166" fontId="0" fillId="0" borderId="0" xfId="0" applyNumberFormat="1" applyFill="1"/>
  </cellXfs>
  <cellStyles count="7">
    <cellStyle name="Comma" xfId="6" builtinId="3"/>
    <cellStyle name="Currency" xfId="4" builtinId="4"/>
    <cellStyle name="Normal" xfId="0" builtinId="0"/>
    <cellStyle name="Normal 2" xfId="1" xr:uid="{00000000-0005-0000-0000-000003000000}"/>
    <cellStyle name="Normal 2 2" xfId="3" xr:uid="{00000000-0005-0000-0000-000004000000}"/>
    <cellStyle name="Normal 3" xfId="2" xr:uid="{00000000-0005-0000-0000-000005000000}"/>
    <cellStyle name="Normal 4" xfId="5" xr:uid="{00000000-0005-0000-0000-000006000000}"/>
  </cellStyles>
  <dxfs count="0"/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67"/>
  <sheetViews>
    <sheetView topLeftCell="A9" zoomScaleNormal="100" workbookViewId="0">
      <pane xSplit="1" topLeftCell="B1" activePane="topRight" state="frozen"/>
      <selection activeCell="A52" sqref="A52"/>
      <selection pane="topRight" activeCell="F66" sqref="F66"/>
    </sheetView>
  </sheetViews>
  <sheetFormatPr baseColWidth="10" defaultColWidth="8.83203125" defaultRowHeight="15" x14ac:dyDescent="0.2"/>
  <cols>
    <col min="1" max="1" width="40.33203125" style="27" customWidth="1"/>
    <col min="2" max="2" width="12.6640625" style="44" customWidth="1"/>
    <col min="3" max="3" width="12.6640625" style="168" customWidth="1"/>
    <col min="4" max="4" width="12.6640625" style="44" customWidth="1"/>
    <col min="5" max="5" width="12.6640625" style="27" customWidth="1"/>
    <col min="6" max="6" width="12.83203125" style="45" customWidth="1"/>
    <col min="8" max="8" width="15.6640625" customWidth="1"/>
  </cols>
  <sheetData>
    <row r="1" spans="1:6" x14ac:dyDescent="0.2">
      <c r="A1" s="25" t="s">
        <v>0</v>
      </c>
      <c r="B1" s="39"/>
      <c r="C1" s="161"/>
      <c r="D1" s="39"/>
      <c r="E1" s="26"/>
      <c r="F1" s="26"/>
    </row>
    <row r="2" spans="1:6" x14ac:dyDescent="0.2">
      <c r="A2" s="28" t="s">
        <v>249</v>
      </c>
      <c r="B2" s="39"/>
      <c r="C2" s="161"/>
      <c r="D2" s="39"/>
      <c r="E2" s="26"/>
      <c r="F2" s="26"/>
    </row>
    <row r="3" spans="1:6" ht="16" thickBot="1" x14ac:dyDescent="0.25">
      <c r="A3" s="47"/>
      <c r="B3" s="39"/>
      <c r="C3" s="161"/>
      <c r="D3" s="39"/>
      <c r="E3" s="26"/>
      <c r="F3" s="26"/>
    </row>
    <row r="4" spans="1:6" x14ac:dyDescent="0.2">
      <c r="A4" s="29"/>
      <c r="B4" s="87" t="s">
        <v>250</v>
      </c>
      <c r="C4" s="162" t="s">
        <v>206</v>
      </c>
      <c r="D4" s="79" t="s">
        <v>211</v>
      </c>
      <c r="E4" s="80" t="s">
        <v>253</v>
      </c>
      <c r="F4" s="83" t="s">
        <v>254</v>
      </c>
    </row>
    <row r="5" spans="1:6" ht="18.75" customHeight="1" thickBot="1" x14ac:dyDescent="0.25">
      <c r="A5" s="29"/>
      <c r="B5" s="88" t="s">
        <v>212</v>
      </c>
      <c r="C5" s="163" t="s">
        <v>207</v>
      </c>
      <c r="D5" s="81" t="s">
        <v>212</v>
      </c>
      <c r="E5" s="94" t="s">
        <v>271</v>
      </c>
      <c r="F5" s="95" t="s">
        <v>252</v>
      </c>
    </row>
    <row r="6" spans="1:6" x14ac:dyDescent="0.2">
      <c r="A6" s="30" t="s">
        <v>1</v>
      </c>
      <c r="B6" s="89"/>
      <c r="C6" s="164"/>
      <c r="D6" s="77"/>
      <c r="E6" s="74"/>
      <c r="F6" s="84"/>
    </row>
    <row r="7" spans="1:6" x14ac:dyDescent="0.2">
      <c r="A7" s="31"/>
      <c r="B7" s="90"/>
      <c r="C7" s="165"/>
      <c r="D7" s="78"/>
      <c r="E7" s="73"/>
      <c r="F7" s="85"/>
    </row>
    <row r="8" spans="1:6" x14ac:dyDescent="0.2">
      <c r="A8" s="32" t="s">
        <v>183</v>
      </c>
      <c r="B8" s="169">
        <f t="shared" ref="B8" si="0">SUM(B99)</f>
        <v>644433</v>
      </c>
      <c r="C8" s="170">
        <f t="shared" ref="C8" si="1">SUM(C99)</f>
        <v>653735</v>
      </c>
      <c r="D8" s="171">
        <f t="shared" ref="D8:D9" si="2">SUM(D99)</f>
        <v>294263</v>
      </c>
      <c r="E8" s="172">
        <f>SUM(E99)</f>
        <v>598406</v>
      </c>
      <c r="F8" s="173">
        <f t="shared" ref="F8:F9" si="3">SUM(F99)</f>
        <v>646500</v>
      </c>
    </row>
    <row r="9" spans="1:6" ht="16" thickBot="1" x14ac:dyDescent="0.25">
      <c r="A9" s="32" t="s">
        <v>3</v>
      </c>
      <c r="B9" s="169">
        <f t="shared" ref="B9" si="4">SUM(B100)</f>
        <v>399166</v>
      </c>
      <c r="C9" s="170">
        <f t="shared" ref="C9" si="5">SUM(C100)</f>
        <v>388492</v>
      </c>
      <c r="D9" s="171">
        <f t="shared" si="2"/>
        <v>165702</v>
      </c>
      <c r="E9" s="172">
        <f>SUM(E100)</f>
        <v>369221</v>
      </c>
      <c r="F9" s="173">
        <f t="shared" si="3"/>
        <v>401500</v>
      </c>
    </row>
    <row r="10" spans="1:6" ht="16" thickBot="1" x14ac:dyDescent="0.25">
      <c r="A10" s="33" t="s">
        <v>4</v>
      </c>
      <c r="B10" s="174">
        <f t="shared" ref="B10:F10" si="6">B8-B9</f>
        <v>245267</v>
      </c>
      <c r="C10" s="347">
        <f t="shared" si="6"/>
        <v>265243</v>
      </c>
      <c r="D10" s="174">
        <f t="shared" si="6"/>
        <v>128561</v>
      </c>
      <c r="E10" s="175">
        <f t="shared" si="6"/>
        <v>229185</v>
      </c>
      <c r="F10" s="350">
        <f t="shared" si="6"/>
        <v>245000</v>
      </c>
    </row>
    <row r="11" spans="1:6" x14ac:dyDescent="0.2">
      <c r="A11" s="34"/>
      <c r="B11" s="176"/>
      <c r="C11" s="177"/>
      <c r="D11" s="178"/>
      <c r="E11" s="179"/>
      <c r="F11" s="180"/>
    </row>
    <row r="12" spans="1:6" x14ac:dyDescent="0.2">
      <c r="A12" s="35" t="s">
        <v>5</v>
      </c>
      <c r="B12" s="169">
        <f t="shared" ref="B12" si="7">SUM(B132)</f>
        <v>166601</v>
      </c>
      <c r="C12" s="170">
        <f t="shared" ref="C12" si="8">SUM(C132)</f>
        <v>201635</v>
      </c>
      <c r="D12" s="171">
        <f t="shared" ref="D12" si="9">SUM(D132)</f>
        <v>58518</v>
      </c>
      <c r="E12" s="172">
        <f>SUM(E132)</f>
        <v>164956</v>
      </c>
      <c r="F12" s="173">
        <f>SUM(F132)</f>
        <v>175000</v>
      </c>
    </row>
    <row r="13" spans="1:6" ht="16" thickBot="1" x14ac:dyDescent="0.25">
      <c r="A13" s="35" t="s">
        <v>6</v>
      </c>
      <c r="B13" s="169">
        <f t="shared" ref="B13:E13" si="10">SUM(B133,B134)</f>
        <v>97129</v>
      </c>
      <c r="C13" s="170">
        <f t="shared" si="10"/>
        <v>128018</v>
      </c>
      <c r="D13" s="171">
        <f t="shared" si="10"/>
        <v>49154</v>
      </c>
      <c r="E13" s="172">
        <f t="shared" si="10"/>
        <v>101185</v>
      </c>
      <c r="F13" s="173">
        <f>SUM(F134)</f>
        <v>109000</v>
      </c>
    </row>
    <row r="14" spans="1:6" ht="16" thickBot="1" x14ac:dyDescent="0.25">
      <c r="A14" s="33" t="s">
        <v>7</v>
      </c>
      <c r="B14" s="174">
        <f t="shared" ref="B14:F14" si="11">SUM(B12-B13)</f>
        <v>69472</v>
      </c>
      <c r="C14" s="347">
        <f t="shared" si="11"/>
        <v>73617</v>
      </c>
      <c r="D14" s="174">
        <f t="shared" si="11"/>
        <v>9364</v>
      </c>
      <c r="E14" s="175">
        <f t="shared" si="11"/>
        <v>63771</v>
      </c>
      <c r="F14" s="350">
        <f t="shared" si="11"/>
        <v>66000</v>
      </c>
    </row>
    <row r="15" spans="1:6" x14ac:dyDescent="0.2">
      <c r="A15" s="34"/>
      <c r="B15" s="176"/>
      <c r="C15" s="177"/>
      <c r="D15" s="178"/>
      <c r="E15" s="179"/>
      <c r="F15" s="180"/>
    </row>
    <row r="16" spans="1:6" x14ac:dyDescent="0.2">
      <c r="A16" s="35" t="s">
        <v>8</v>
      </c>
      <c r="B16" s="169">
        <f t="shared" ref="B16" si="12">SUM(B162)</f>
        <v>557195</v>
      </c>
      <c r="C16" s="170">
        <f t="shared" ref="C16" si="13">SUM(C162)</f>
        <v>649337</v>
      </c>
      <c r="D16" s="171">
        <f t="shared" ref="D16:D17" si="14">SUM(D162)</f>
        <v>149497</v>
      </c>
      <c r="E16" s="172">
        <v>487533</v>
      </c>
      <c r="F16" s="173">
        <f t="shared" ref="F16:F17" si="15">SUM(F162)</f>
        <v>597945</v>
      </c>
    </row>
    <row r="17" spans="1:8" ht="16" thickBot="1" x14ac:dyDescent="0.25">
      <c r="A17" s="35" t="s">
        <v>9</v>
      </c>
      <c r="B17" s="169">
        <f t="shared" ref="B17" si="16">SUM(B163)</f>
        <v>333914</v>
      </c>
      <c r="C17" s="170">
        <f t="shared" ref="C17" si="17">SUM(C163)</f>
        <v>350130</v>
      </c>
      <c r="D17" s="171">
        <f t="shared" si="14"/>
        <v>78734</v>
      </c>
      <c r="E17" s="172">
        <f t="shared" ref="E17" si="18">SUM(E163)</f>
        <v>247349</v>
      </c>
      <c r="F17" s="173">
        <f t="shared" si="15"/>
        <v>370494</v>
      </c>
    </row>
    <row r="18" spans="1:8" ht="16" thickBot="1" x14ac:dyDescent="0.25">
      <c r="A18" s="33" t="s">
        <v>10</v>
      </c>
      <c r="B18" s="174">
        <f t="shared" ref="B18:F18" si="19">B16-B17</f>
        <v>223281</v>
      </c>
      <c r="C18" s="347">
        <f t="shared" si="19"/>
        <v>299207</v>
      </c>
      <c r="D18" s="174">
        <f t="shared" si="19"/>
        <v>70763</v>
      </c>
      <c r="E18" s="175">
        <f t="shared" si="19"/>
        <v>240184</v>
      </c>
      <c r="F18" s="350">
        <f t="shared" si="19"/>
        <v>227451</v>
      </c>
    </row>
    <row r="19" spans="1:8" x14ac:dyDescent="0.2">
      <c r="A19" s="34"/>
      <c r="B19" s="176"/>
      <c r="C19" s="177"/>
      <c r="D19" s="178"/>
      <c r="E19" s="179"/>
      <c r="F19" s="180"/>
    </row>
    <row r="20" spans="1:8" x14ac:dyDescent="0.2">
      <c r="A20" s="35" t="s">
        <v>11</v>
      </c>
      <c r="B20" s="169">
        <f t="shared" ref="B20:D20" si="20">SUM(B205)</f>
        <v>424690</v>
      </c>
      <c r="C20" s="170">
        <f t="shared" ref="C20" si="21">SUM(C205)</f>
        <v>388244</v>
      </c>
      <c r="D20" s="171">
        <f t="shared" si="20"/>
        <v>188318</v>
      </c>
      <c r="E20" s="172">
        <f t="shared" ref="E20:E21" si="22">SUM(E205)</f>
        <v>379471</v>
      </c>
      <c r="F20" s="173">
        <f t="shared" ref="F20:F21" si="23">SUM(F205)</f>
        <v>394600</v>
      </c>
    </row>
    <row r="21" spans="1:8" ht="16" thickBot="1" x14ac:dyDescent="0.25">
      <c r="A21" s="35" t="s">
        <v>12</v>
      </c>
      <c r="B21" s="169">
        <f t="shared" ref="B21:D21" si="24">SUM(B206)</f>
        <v>289484</v>
      </c>
      <c r="C21" s="170">
        <f t="shared" ref="C21" si="25">SUM(C206)</f>
        <v>265567</v>
      </c>
      <c r="D21" s="171">
        <f t="shared" si="24"/>
        <v>113223</v>
      </c>
      <c r="E21" s="172">
        <f t="shared" si="22"/>
        <v>247544</v>
      </c>
      <c r="F21" s="173">
        <f t="shared" si="23"/>
        <v>246740</v>
      </c>
    </row>
    <row r="22" spans="1:8" ht="16" thickBot="1" x14ac:dyDescent="0.25">
      <c r="A22" s="33" t="s">
        <v>13</v>
      </c>
      <c r="B22" s="174">
        <f t="shared" ref="B22:F22" si="26">B20-B21</f>
        <v>135206</v>
      </c>
      <c r="C22" s="347">
        <f t="shared" si="26"/>
        <v>122677</v>
      </c>
      <c r="D22" s="174">
        <f t="shared" si="26"/>
        <v>75095</v>
      </c>
      <c r="E22" s="175">
        <f t="shared" si="26"/>
        <v>131927</v>
      </c>
      <c r="F22" s="350">
        <f t="shared" si="26"/>
        <v>147860</v>
      </c>
    </row>
    <row r="23" spans="1:8" x14ac:dyDescent="0.2">
      <c r="A23" s="33"/>
      <c r="B23" s="176"/>
      <c r="C23" s="177"/>
      <c r="D23" s="178"/>
      <c r="E23" s="179"/>
      <c r="F23" s="180"/>
    </row>
    <row r="24" spans="1:8" x14ac:dyDescent="0.2">
      <c r="A24" s="32" t="s">
        <v>14</v>
      </c>
      <c r="B24" s="176">
        <v>0</v>
      </c>
      <c r="C24" s="177">
        <v>0</v>
      </c>
      <c r="D24" s="178">
        <v>2412</v>
      </c>
      <c r="E24" s="179">
        <v>244</v>
      </c>
      <c r="F24" s="180">
        <v>0</v>
      </c>
    </row>
    <row r="25" spans="1:8" ht="16" thickBot="1" x14ac:dyDescent="0.25">
      <c r="A25" s="31"/>
      <c r="B25" s="176"/>
      <c r="C25" s="177"/>
      <c r="D25" s="178"/>
      <c r="E25" s="179"/>
      <c r="F25" s="180"/>
    </row>
    <row r="26" spans="1:8" ht="16" thickBot="1" x14ac:dyDescent="0.25">
      <c r="A26" s="30" t="s">
        <v>15</v>
      </c>
      <c r="B26" s="181">
        <f>SUM(B24:B25)</f>
        <v>0</v>
      </c>
      <c r="C26" s="348">
        <f t="shared" ref="C26:F26" si="27">SUM(C24:C25)</f>
        <v>0</v>
      </c>
      <c r="D26" s="181">
        <f t="shared" si="27"/>
        <v>2412</v>
      </c>
      <c r="E26" s="182">
        <f t="shared" si="27"/>
        <v>244</v>
      </c>
      <c r="F26" s="351">
        <f t="shared" si="27"/>
        <v>0</v>
      </c>
      <c r="H26" s="346"/>
    </row>
    <row r="27" spans="1:8" x14ac:dyDescent="0.2">
      <c r="A27" s="33"/>
      <c r="B27" s="176"/>
      <c r="C27" s="177"/>
      <c r="D27" s="178"/>
      <c r="E27" s="179"/>
      <c r="F27" s="180"/>
    </row>
    <row r="28" spans="1:8" x14ac:dyDescent="0.2">
      <c r="A28" s="32" t="s">
        <v>16</v>
      </c>
      <c r="B28" s="176">
        <f t="shared" ref="B28" si="28">SUM(B225)</f>
        <v>18658</v>
      </c>
      <c r="C28" s="177">
        <f t="shared" ref="C28" si="29">SUM(C225)</f>
        <v>20999</v>
      </c>
      <c r="D28" s="178">
        <f t="shared" ref="D28" si="30">SUM(D225)</f>
        <v>858</v>
      </c>
      <c r="E28" s="179">
        <f>SUM(E225)</f>
        <v>5000</v>
      </c>
      <c r="F28" s="180">
        <f t="shared" ref="F28" si="31">SUM(F225)</f>
        <v>8500</v>
      </c>
    </row>
    <row r="29" spans="1:8" ht="16" thickBot="1" x14ac:dyDescent="0.25">
      <c r="A29" s="31" t="s">
        <v>17</v>
      </c>
      <c r="B29" s="176">
        <f t="shared" ref="B29" si="32">SUM(B226,B227)</f>
        <v>790</v>
      </c>
      <c r="C29" s="177">
        <f t="shared" ref="C29" si="33">SUM(C226,C227)</f>
        <v>2566</v>
      </c>
      <c r="D29" s="178">
        <f t="shared" ref="D29" si="34">SUM(D226,D227)</f>
        <v>118</v>
      </c>
      <c r="E29" s="179">
        <f>SUM(E226,E227)</f>
        <v>500</v>
      </c>
      <c r="F29" s="180">
        <f t="shared" ref="F29" si="35">SUM(F226,F227)</f>
        <v>1000</v>
      </c>
    </row>
    <row r="30" spans="1:8" ht="16" thickBot="1" x14ac:dyDescent="0.25">
      <c r="A30" s="30" t="s">
        <v>18</v>
      </c>
      <c r="B30" s="181">
        <f t="shared" ref="B30:F30" si="36">B28-B29</f>
        <v>17868</v>
      </c>
      <c r="C30" s="348">
        <f t="shared" si="36"/>
        <v>18433</v>
      </c>
      <c r="D30" s="181">
        <f t="shared" si="36"/>
        <v>740</v>
      </c>
      <c r="E30" s="182">
        <f t="shared" si="36"/>
        <v>4500</v>
      </c>
      <c r="F30" s="351">
        <f t="shared" si="36"/>
        <v>7500</v>
      </c>
    </row>
    <row r="31" spans="1:8" x14ac:dyDescent="0.2">
      <c r="A31" s="33"/>
      <c r="B31" s="183"/>
      <c r="C31" s="184"/>
      <c r="D31" s="185"/>
      <c r="E31" s="186"/>
      <c r="F31" s="187"/>
    </row>
    <row r="32" spans="1:8" x14ac:dyDescent="0.2">
      <c r="A32" s="34" t="s">
        <v>261</v>
      </c>
      <c r="B32" s="188">
        <f>SUM(B8+B12+B16+B20+B28)</f>
        <v>1811577</v>
      </c>
      <c r="C32" s="189">
        <f>SUM(C8+C12+C16+C20+C28)</f>
        <v>1913950</v>
      </c>
      <c r="D32" s="190">
        <f>SUM(D8+D12+D16+D20+D28)</f>
        <v>691454</v>
      </c>
      <c r="E32" s="191">
        <f>SUM(E8+E12+E16+E20+E28)</f>
        <v>1635366</v>
      </c>
      <c r="F32" s="192">
        <f>SUM(F8+F12+F16+F20+F28)</f>
        <v>1822545</v>
      </c>
    </row>
    <row r="33" spans="1:6" ht="16" thickBot="1" x14ac:dyDescent="0.25">
      <c r="A33" s="35" t="s">
        <v>262</v>
      </c>
      <c r="B33" s="193">
        <f t="shared" ref="B33:F33" si="37">SUM(B9,B13,B17,B21,B29)</f>
        <v>1120483</v>
      </c>
      <c r="C33" s="194">
        <f t="shared" si="37"/>
        <v>1134773</v>
      </c>
      <c r="D33" s="195">
        <f t="shared" si="37"/>
        <v>406931</v>
      </c>
      <c r="E33" s="196">
        <f t="shared" si="37"/>
        <v>965799</v>
      </c>
      <c r="F33" s="197">
        <f t="shared" si="37"/>
        <v>1128734</v>
      </c>
    </row>
    <row r="34" spans="1:6" s="82" customFormat="1" ht="16" thickBot="1" x14ac:dyDescent="0.25">
      <c r="A34" s="92" t="s">
        <v>263</v>
      </c>
      <c r="B34" s="198">
        <f t="shared" ref="B34:F34" si="38">SUM(B32-B33)</f>
        <v>691094</v>
      </c>
      <c r="C34" s="349">
        <f t="shared" si="38"/>
        <v>779177</v>
      </c>
      <c r="D34" s="198">
        <f t="shared" si="38"/>
        <v>284523</v>
      </c>
      <c r="E34" s="199">
        <f t="shared" si="38"/>
        <v>669567</v>
      </c>
      <c r="F34" s="352">
        <f t="shared" si="38"/>
        <v>693811</v>
      </c>
    </row>
    <row r="35" spans="1:6" s="91" customFormat="1" x14ac:dyDescent="0.2">
      <c r="A35" s="38"/>
      <c r="B35" s="200"/>
      <c r="C35" s="200"/>
      <c r="D35" s="200"/>
      <c r="E35" s="200"/>
      <c r="F35" s="200"/>
    </row>
    <row r="36" spans="1:6" s="91" customFormat="1" ht="16" thickBot="1" x14ac:dyDescent="0.25">
      <c r="A36" s="38" t="s">
        <v>269</v>
      </c>
      <c r="B36" s="200"/>
      <c r="C36" s="200"/>
      <c r="D36" s="200"/>
      <c r="E36" s="200"/>
      <c r="F36" s="200"/>
    </row>
    <row r="37" spans="1:6" s="82" customFormat="1" ht="16" thickBot="1" x14ac:dyDescent="0.25">
      <c r="A37" s="97" t="s">
        <v>266</v>
      </c>
      <c r="B37" s="198">
        <v>0</v>
      </c>
      <c r="C37" s="201">
        <v>0</v>
      </c>
      <c r="D37" s="202">
        <v>0</v>
      </c>
      <c r="E37" s="203">
        <v>44500</v>
      </c>
      <c r="F37" s="204">
        <v>47250</v>
      </c>
    </row>
    <row r="38" spans="1:6" ht="16" thickBot="1" x14ac:dyDescent="0.25">
      <c r="A38" s="99" t="s">
        <v>267</v>
      </c>
      <c r="B38" s="205">
        <v>0</v>
      </c>
      <c r="C38" s="206">
        <v>0</v>
      </c>
      <c r="D38" s="207">
        <v>124730</v>
      </c>
      <c r="E38" s="208">
        <v>68600</v>
      </c>
      <c r="F38" s="209">
        <v>0</v>
      </c>
    </row>
    <row r="39" spans="1:6" s="91" customFormat="1" x14ac:dyDescent="0.2">
      <c r="A39" s="93"/>
      <c r="B39" s="210"/>
      <c r="C39" s="210"/>
      <c r="D39" s="210"/>
      <c r="E39" s="210"/>
      <c r="F39" s="210"/>
    </row>
    <row r="40" spans="1:6" s="91" customFormat="1" ht="16" thickBot="1" x14ac:dyDescent="0.25">
      <c r="A40" s="42" t="s">
        <v>270</v>
      </c>
      <c r="B40" s="210"/>
      <c r="C40" s="210"/>
      <c r="D40" s="210"/>
      <c r="E40" s="210"/>
      <c r="F40" s="210"/>
    </row>
    <row r="41" spans="1:6" ht="16" thickBot="1" x14ac:dyDescent="0.25">
      <c r="A41" s="97" t="s">
        <v>264</v>
      </c>
      <c r="B41" s="181">
        <f t="shared" ref="B41" si="39">B275</f>
        <v>-678565</v>
      </c>
      <c r="C41" s="211">
        <f t="shared" ref="C41" si="40">C275</f>
        <v>-654680.05000000005</v>
      </c>
      <c r="D41" s="212">
        <f t="shared" ref="D41" si="41">D275</f>
        <v>-475920</v>
      </c>
      <c r="E41" s="213">
        <f>E275</f>
        <v>-612568</v>
      </c>
      <c r="F41" s="214">
        <f t="shared" ref="F41" si="42">F275</f>
        <v>-667354</v>
      </c>
    </row>
    <row r="42" spans="1:6" hidden="1" x14ac:dyDescent="0.2">
      <c r="A42" s="86" t="s">
        <v>19</v>
      </c>
      <c r="B42" s="176">
        <v>0</v>
      </c>
      <c r="C42" s="177">
        <v>0</v>
      </c>
      <c r="D42" s="178">
        <v>0</v>
      </c>
      <c r="E42" s="179">
        <v>0</v>
      </c>
      <c r="F42" s="180">
        <v>0</v>
      </c>
    </row>
    <row r="43" spans="1:6" s="1" customFormat="1" ht="16" thickBot="1" x14ac:dyDescent="0.25">
      <c r="A43" s="98" t="s">
        <v>265</v>
      </c>
      <c r="B43" s="215">
        <f t="shared" ref="B43:F43" si="43">SUM(B244)</f>
        <v>-57012</v>
      </c>
      <c r="C43" s="216">
        <f t="shared" si="43"/>
        <v>-55854.5</v>
      </c>
      <c r="D43" s="217">
        <f t="shared" si="43"/>
        <v>-23975</v>
      </c>
      <c r="E43" s="218">
        <f t="shared" si="43"/>
        <v>-39500</v>
      </c>
      <c r="F43" s="219">
        <f t="shared" si="43"/>
        <v>-43325</v>
      </c>
    </row>
    <row r="44" spans="1:6" hidden="1" x14ac:dyDescent="0.2">
      <c r="A44" s="34" t="s">
        <v>251</v>
      </c>
      <c r="B44" s="176">
        <v>121</v>
      </c>
      <c r="C44" s="177">
        <v>34284</v>
      </c>
      <c r="D44" s="178"/>
      <c r="E44" s="179"/>
      <c r="F44" s="180"/>
    </row>
    <row r="45" spans="1:6" hidden="1" x14ac:dyDescent="0.2">
      <c r="A45" s="34" t="s">
        <v>226</v>
      </c>
      <c r="B45" s="176"/>
      <c r="C45" s="177">
        <v>-2295</v>
      </c>
      <c r="D45" s="178"/>
      <c r="E45" s="179"/>
      <c r="F45" s="180"/>
    </row>
    <row r="46" spans="1:6" hidden="1" x14ac:dyDescent="0.2">
      <c r="A46" s="27" t="s">
        <v>225</v>
      </c>
      <c r="B46" s="176"/>
      <c r="C46" s="177">
        <v>-13000</v>
      </c>
      <c r="D46" s="178"/>
      <c r="E46" s="179"/>
      <c r="F46" s="180"/>
    </row>
    <row r="47" spans="1:6" s="91" customFormat="1" ht="18" customHeight="1" thickBot="1" x14ac:dyDescent="0.25">
      <c r="A47" s="37"/>
      <c r="B47" s="220"/>
      <c r="C47" s="220"/>
      <c r="D47" s="220"/>
      <c r="E47" s="220"/>
      <c r="F47" s="220"/>
    </row>
    <row r="48" spans="1:6" ht="23.5" customHeight="1" thickBot="1" x14ac:dyDescent="0.25">
      <c r="A48" s="96" t="s">
        <v>268</v>
      </c>
      <c r="B48" s="221">
        <f>SUM(B34:B47)</f>
        <v>-44362</v>
      </c>
      <c r="C48" s="222">
        <f>SUM(C34:C47)</f>
        <v>87631.449999999953</v>
      </c>
      <c r="D48" s="223">
        <f>SUM(D34:D47)</f>
        <v>-90642</v>
      </c>
      <c r="E48" s="224">
        <f>SUM(E34:E47)</f>
        <v>130599</v>
      </c>
      <c r="F48" s="225">
        <f>SUM(F34:F47)</f>
        <v>30382</v>
      </c>
    </row>
    <row r="49" spans="1:6" hidden="1" x14ac:dyDescent="0.2">
      <c r="A49" s="37" t="s">
        <v>109</v>
      </c>
      <c r="B49" s="226"/>
      <c r="C49" s="227">
        <v>27180</v>
      </c>
      <c r="D49" s="227">
        <v>18399</v>
      </c>
      <c r="E49" s="228"/>
      <c r="F49" s="227"/>
    </row>
    <row r="50" spans="1:6" hidden="1" x14ac:dyDescent="0.2">
      <c r="A50" s="38" t="s">
        <v>151</v>
      </c>
      <c r="B50" s="229">
        <f>SUM(B48-B49)</f>
        <v>-44362</v>
      </c>
      <c r="C50" s="230">
        <f>SUM(C48-C49)</f>
        <v>60451.449999999953</v>
      </c>
      <c r="D50" s="230">
        <f>SUM(D48-D49)</f>
        <v>-109041</v>
      </c>
      <c r="E50" s="231"/>
      <c r="F50" s="230"/>
    </row>
    <row r="51" spans="1:6" x14ac:dyDescent="0.2">
      <c r="A51" s="38"/>
      <c r="B51" s="232"/>
      <c r="C51" s="232"/>
      <c r="D51" s="232"/>
      <c r="E51" s="232"/>
      <c r="F51" s="232"/>
    </row>
    <row r="52" spans="1:6" ht="16" thickBot="1" x14ac:dyDescent="0.25">
      <c r="A52" s="35"/>
      <c r="B52" s="233"/>
      <c r="C52" s="233"/>
      <c r="D52" s="233"/>
      <c r="E52" s="233"/>
      <c r="F52" s="233"/>
    </row>
    <row r="53" spans="1:6" x14ac:dyDescent="0.2">
      <c r="A53" s="29"/>
      <c r="B53" s="234" t="s">
        <v>250</v>
      </c>
      <c r="C53" s="235" t="s">
        <v>206</v>
      </c>
      <c r="D53" s="236" t="s">
        <v>211</v>
      </c>
      <c r="E53" s="237" t="str">
        <f>E4</f>
        <v>21-22 Year</v>
      </c>
      <c r="F53" s="238" t="s">
        <v>248</v>
      </c>
    </row>
    <row r="54" spans="1:6" x14ac:dyDescent="0.2">
      <c r="A54" s="29"/>
      <c r="B54" s="239" t="s">
        <v>212</v>
      </c>
      <c r="C54" s="240" t="s">
        <v>207</v>
      </c>
      <c r="D54" s="241" t="s">
        <v>212</v>
      </c>
      <c r="E54" s="242" t="s">
        <v>205</v>
      </c>
      <c r="F54" s="243" t="s">
        <v>246</v>
      </c>
    </row>
    <row r="55" spans="1:6" ht="16" thickBot="1" x14ac:dyDescent="0.25">
      <c r="A55" s="29"/>
      <c r="B55" s="244"/>
      <c r="C55" s="245"/>
      <c r="D55" s="246"/>
      <c r="E55" s="247"/>
      <c r="F55" s="248"/>
    </row>
    <row r="56" spans="1:6" x14ac:dyDescent="0.2">
      <c r="A56" s="30" t="s">
        <v>20</v>
      </c>
      <c r="B56" s="249"/>
      <c r="C56" s="250"/>
      <c r="D56" s="251"/>
      <c r="E56" s="252"/>
      <c r="F56" s="253"/>
    </row>
    <row r="57" spans="1:6" x14ac:dyDescent="0.2">
      <c r="A57" s="29" t="s">
        <v>258</v>
      </c>
      <c r="B57" s="254"/>
      <c r="C57" s="255"/>
      <c r="D57" s="256"/>
      <c r="E57" s="257"/>
      <c r="F57" s="258"/>
    </row>
    <row r="58" spans="1:6" x14ac:dyDescent="0.2">
      <c r="A58" s="32" t="s">
        <v>2</v>
      </c>
      <c r="B58" s="254">
        <v>163111</v>
      </c>
      <c r="C58" s="255">
        <v>150982</v>
      </c>
      <c r="D58" s="256">
        <v>14264</v>
      </c>
      <c r="E58" s="257">
        <v>95406</v>
      </c>
      <c r="F58" s="258">
        <v>155000</v>
      </c>
    </row>
    <row r="59" spans="1:6" x14ac:dyDescent="0.2">
      <c r="A59" s="32" t="s">
        <v>185</v>
      </c>
      <c r="B59" s="254">
        <v>65416</v>
      </c>
      <c r="C59" s="255">
        <v>57458</v>
      </c>
      <c r="D59" s="256">
        <v>10661</v>
      </c>
      <c r="E59" s="257">
        <v>34425</v>
      </c>
      <c r="F59" s="258">
        <v>64000</v>
      </c>
    </row>
    <row r="60" spans="1:6" ht="16" thickBot="1" x14ac:dyDescent="0.25">
      <c r="A60" s="31" t="s">
        <v>184</v>
      </c>
      <c r="B60" s="254">
        <v>43645</v>
      </c>
      <c r="C60" s="255">
        <v>36090</v>
      </c>
      <c r="D60" s="256">
        <v>17236</v>
      </c>
      <c r="E60" s="257">
        <v>32010</v>
      </c>
      <c r="F60" s="258">
        <v>35000</v>
      </c>
    </row>
    <row r="61" spans="1:6" ht="16" thickBot="1" x14ac:dyDescent="0.25">
      <c r="A61" s="30" t="s">
        <v>21</v>
      </c>
      <c r="B61" s="259">
        <f>SUM(B58-B59-B60)</f>
        <v>54050</v>
      </c>
      <c r="C61" s="292">
        <f t="shared" ref="C61:F61" si="44">SUM(C58-C59-C60)</f>
        <v>57434</v>
      </c>
      <c r="D61" s="259">
        <f t="shared" si="44"/>
        <v>-13633</v>
      </c>
      <c r="E61" s="260">
        <f t="shared" si="44"/>
        <v>28971</v>
      </c>
      <c r="F61" s="359">
        <f t="shared" si="44"/>
        <v>56000</v>
      </c>
    </row>
    <row r="62" spans="1:6" x14ac:dyDescent="0.2">
      <c r="A62" s="31"/>
      <c r="B62" s="254"/>
      <c r="C62" s="255"/>
      <c r="D62" s="256"/>
      <c r="E62" s="262"/>
      <c r="F62" s="263"/>
    </row>
    <row r="63" spans="1:6" x14ac:dyDescent="0.2">
      <c r="A63" s="29" t="s">
        <v>259</v>
      </c>
      <c r="B63" s="254"/>
      <c r="C63" s="255"/>
      <c r="D63" s="256"/>
      <c r="E63" s="262"/>
      <c r="F63" s="263"/>
    </row>
    <row r="64" spans="1:6" x14ac:dyDescent="0.2">
      <c r="A64" s="32" t="s">
        <v>22</v>
      </c>
      <c r="B64" s="254">
        <v>151539</v>
      </c>
      <c r="C64" s="255">
        <v>200180</v>
      </c>
      <c r="D64" s="256">
        <v>209178</v>
      </c>
      <c r="E64" s="257">
        <v>226000</v>
      </c>
      <c r="F64" s="258">
        <v>215000</v>
      </c>
    </row>
    <row r="65" spans="1:6" x14ac:dyDescent="0.2">
      <c r="A65" s="32" t="s">
        <v>185</v>
      </c>
      <c r="B65" s="254">
        <v>66234</v>
      </c>
      <c r="C65" s="255">
        <v>86598</v>
      </c>
      <c r="D65" s="256">
        <v>43052</v>
      </c>
      <c r="E65" s="257">
        <v>99236</v>
      </c>
      <c r="F65" s="258">
        <v>94000</v>
      </c>
    </row>
    <row r="66" spans="1:6" ht="16" thickBot="1" x14ac:dyDescent="0.25">
      <c r="A66" s="31" t="s">
        <v>184</v>
      </c>
      <c r="B66" s="254">
        <v>35570</v>
      </c>
      <c r="C66" s="255">
        <v>39002</v>
      </c>
      <c r="D66" s="256">
        <v>52060</v>
      </c>
      <c r="E66" s="257">
        <v>45000</v>
      </c>
      <c r="F66" s="258">
        <v>45000</v>
      </c>
    </row>
    <row r="67" spans="1:6" ht="16" thickBot="1" x14ac:dyDescent="0.25">
      <c r="A67" s="30" t="s">
        <v>23</v>
      </c>
      <c r="B67" s="259">
        <f>SUM(B64-B65-B66)</f>
        <v>49735</v>
      </c>
      <c r="C67" s="292">
        <f t="shared" ref="C67:F67" si="45">SUM(C64-C65-C66)</f>
        <v>74580</v>
      </c>
      <c r="D67" s="259">
        <f t="shared" si="45"/>
        <v>114066</v>
      </c>
      <c r="E67" s="260">
        <f t="shared" si="45"/>
        <v>81764</v>
      </c>
      <c r="F67" s="359">
        <f t="shared" si="45"/>
        <v>76000</v>
      </c>
    </row>
    <row r="68" spans="1:6" x14ac:dyDescent="0.2">
      <c r="A68" s="31"/>
      <c r="B68" s="254"/>
      <c r="C68" s="255"/>
      <c r="D68" s="256"/>
      <c r="E68" s="262"/>
      <c r="F68" s="263"/>
    </row>
    <row r="69" spans="1:6" x14ac:dyDescent="0.2">
      <c r="A69" s="29" t="s">
        <v>260</v>
      </c>
      <c r="B69" s="254"/>
      <c r="C69" s="255"/>
      <c r="D69" s="256"/>
      <c r="E69" s="262"/>
      <c r="F69" s="263"/>
    </row>
    <row r="70" spans="1:6" x14ac:dyDescent="0.2">
      <c r="A70" s="32" t="s">
        <v>2</v>
      </c>
      <c r="B70" s="254">
        <v>166912</v>
      </c>
      <c r="C70" s="255">
        <v>151278</v>
      </c>
      <c r="D70" s="256">
        <v>65720</v>
      </c>
      <c r="E70" s="257">
        <v>150000</v>
      </c>
      <c r="F70" s="258">
        <v>160000</v>
      </c>
    </row>
    <row r="71" spans="1:6" x14ac:dyDescent="0.2">
      <c r="A71" s="32" t="s">
        <v>185</v>
      </c>
      <c r="B71" s="254">
        <v>76299</v>
      </c>
      <c r="C71" s="255">
        <v>69629</v>
      </c>
      <c r="D71" s="256">
        <v>21333</v>
      </c>
      <c r="E71" s="257">
        <v>65000</v>
      </c>
      <c r="F71" s="258">
        <v>70000</v>
      </c>
    </row>
    <row r="72" spans="1:6" ht="16" thickBot="1" x14ac:dyDescent="0.25">
      <c r="A72" s="31" t="s">
        <v>184</v>
      </c>
      <c r="B72" s="254">
        <v>34944</v>
      </c>
      <c r="C72" s="255">
        <v>28520</v>
      </c>
      <c r="D72" s="256">
        <v>17395</v>
      </c>
      <c r="E72" s="257">
        <v>34000</v>
      </c>
      <c r="F72" s="258">
        <v>32000</v>
      </c>
    </row>
    <row r="73" spans="1:6" ht="16" thickBot="1" x14ac:dyDescent="0.25">
      <c r="A73" s="30" t="s">
        <v>24</v>
      </c>
      <c r="B73" s="259">
        <f>SUM(B70-B71-B72)</f>
        <v>55669</v>
      </c>
      <c r="C73" s="292">
        <f t="shared" ref="C73:F73" si="46">SUM(C70-C71-C72)</f>
        <v>53129</v>
      </c>
      <c r="D73" s="259">
        <f t="shared" si="46"/>
        <v>26992</v>
      </c>
      <c r="E73" s="260">
        <f t="shared" si="46"/>
        <v>51000</v>
      </c>
      <c r="F73" s="359">
        <f t="shared" si="46"/>
        <v>58000</v>
      </c>
    </row>
    <row r="74" spans="1:6" x14ac:dyDescent="0.2">
      <c r="A74" s="30"/>
      <c r="B74" s="254"/>
      <c r="C74" s="255"/>
      <c r="D74" s="256"/>
      <c r="E74" s="262"/>
      <c r="F74" s="263"/>
    </row>
    <row r="75" spans="1:6" x14ac:dyDescent="0.2">
      <c r="A75" s="30"/>
      <c r="B75" s="254"/>
      <c r="C75" s="255"/>
      <c r="D75" s="256"/>
      <c r="E75" s="262"/>
      <c r="F75" s="263"/>
    </row>
    <row r="76" spans="1:6" x14ac:dyDescent="0.2">
      <c r="A76" s="32" t="s">
        <v>181</v>
      </c>
      <c r="B76" s="254">
        <v>22546</v>
      </c>
      <c r="C76" s="255">
        <v>35405</v>
      </c>
      <c r="D76" s="256">
        <v>5888</v>
      </c>
      <c r="E76" s="257">
        <v>18500</v>
      </c>
      <c r="F76" s="258">
        <v>18000</v>
      </c>
    </row>
    <row r="77" spans="1:6" ht="16" thickBot="1" x14ac:dyDescent="0.25">
      <c r="A77" s="32" t="s">
        <v>188</v>
      </c>
      <c r="B77" s="254">
        <v>6945</v>
      </c>
      <c r="C77" s="255">
        <v>9722</v>
      </c>
      <c r="D77" s="256">
        <v>2079</v>
      </c>
      <c r="E77" s="257">
        <v>7000</v>
      </c>
      <c r="F77" s="258">
        <v>9000</v>
      </c>
    </row>
    <row r="78" spans="1:6" ht="16" thickBot="1" x14ac:dyDescent="0.25">
      <c r="A78" s="30" t="s">
        <v>25</v>
      </c>
      <c r="B78" s="259">
        <f>SUM(B76-B77)</f>
        <v>15601</v>
      </c>
      <c r="C78" s="292">
        <f t="shared" ref="C78:F78" si="47">SUM(C76-C77)</f>
        <v>25683</v>
      </c>
      <c r="D78" s="259">
        <f t="shared" si="47"/>
        <v>3809</v>
      </c>
      <c r="E78" s="260">
        <f t="shared" si="47"/>
        <v>11500</v>
      </c>
      <c r="F78" s="359">
        <f t="shared" si="47"/>
        <v>9000</v>
      </c>
    </row>
    <row r="79" spans="1:6" x14ac:dyDescent="0.2">
      <c r="A79" s="30"/>
      <c r="B79" s="264"/>
      <c r="C79" s="265"/>
      <c r="D79" s="266"/>
      <c r="E79" s="267"/>
      <c r="F79" s="268"/>
    </row>
    <row r="80" spans="1:6" x14ac:dyDescent="0.2">
      <c r="A80" s="31" t="s">
        <v>26</v>
      </c>
      <c r="B80" s="254">
        <v>11008</v>
      </c>
      <c r="C80" s="255">
        <v>9268</v>
      </c>
      <c r="D80" s="256">
        <v>5</v>
      </c>
      <c r="E80" s="257">
        <v>6500</v>
      </c>
      <c r="F80" s="258">
        <v>6500</v>
      </c>
    </row>
    <row r="81" spans="1:6" ht="16" thickBot="1" x14ac:dyDescent="0.25">
      <c r="A81" s="31" t="s">
        <v>186</v>
      </c>
      <c r="B81" s="254">
        <v>3720</v>
      </c>
      <c r="C81" s="255">
        <v>3504</v>
      </c>
      <c r="D81" s="256">
        <v>567</v>
      </c>
      <c r="E81" s="257">
        <v>4550</v>
      </c>
      <c r="F81" s="258">
        <v>4500</v>
      </c>
    </row>
    <row r="82" spans="1:6" ht="16" thickBot="1" x14ac:dyDescent="0.25">
      <c r="A82" s="29" t="s">
        <v>27</v>
      </c>
      <c r="B82" s="259">
        <f>SUM(B80-B81)</f>
        <v>7288</v>
      </c>
      <c r="C82" s="292">
        <f t="shared" ref="C82:F82" si="48">SUM(C80-C81)</f>
        <v>5764</v>
      </c>
      <c r="D82" s="259">
        <f t="shared" si="48"/>
        <v>-562</v>
      </c>
      <c r="E82" s="260">
        <f t="shared" si="48"/>
        <v>1950</v>
      </c>
      <c r="F82" s="359">
        <f t="shared" si="48"/>
        <v>2000</v>
      </c>
    </row>
    <row r="83" spans="1:6" x14ac:dyDescent="0.2">
      <c r="A83" s="30"/>
      <c r="B83" s="264"/>
      <c r="C83" s="265"/>
      <c r="D83" s="266"/>
      <c r="E83" s="269"/>
      <c r="F83" s="268"/>
    </row>
    <row r="84" spans="1:6" x14ac:dyDescent="0.2">
      <c r="A84" s="31" t="s">
        <v>148</v>
      </c>
      <c r="B84" s="254">
        <v>18562</v>
      </c>
      <c r="C84" s="255">
        <v>19209</v>
      </c>
      <c r="D84" s="256">
        <v>378</v>
      </c>
      <c r="E84" s="270">
        <v>9000</v>
      </c>
      <c r="F84" s="258">
        <v>12000</v>
      </c>
    </row>
    <row r="85" spans="1:6" ht="16" thickBot="1" x14ac:dyDescent="0.25">
      <c r="A85" s="31" t="s">
        <v>149</v>
      </c>
      <c r="B85" s="254">
        <v>12356</v>
      </c>
      <c r="C85" s="255">
        <v>16620</v>
      </c>
      <c r="D85" s="256">
        <v>1319</v>
      </c>
      <c r="E85" s="270">
        <v>8000</v>
      </c>
      <c r="F85" s="258">
        <v>8000</v>
      </c>
    </row>
    <row r="86" spans="1:6" ht="16" thickBot="1" x14ac:dyDescent="0.25">
      <c r="A86" s="29" t="s">
        <v>28</v>
      </c>
      <c r="B86" s="259">
        <f>SUM(B84-B85)</f>
        <v>6206</v>
      </c>
      <c r="C86" s="292">
        <f t="shared" ref="C86:F86" si="49">SUM(C84-C85)</f>
        <v>2589</v>
      </c>
      <c r="D86" s="259">
        <f t="shared" si="49"/>
        <v>-941</v>
      </c>
      <c r="E86" s="260">
        <f t="shared" si="49"/>
        <v>1000</v>
      </c>
      <c r="F86" s="359">
        <f t="shared" si="49"/>
        <v>4000</v>
      </c>
    </row>
    <row r="87" spans="1:6" x14ac:dyDescent="0.2">
      <c r="A87" s="29"/>
      <c r="B87" s="271"/>
      <c r="C87" s="272"/>
      <c r="D87" s="273"/>
      <c r="E87" s="274"/>
      <c r="F87" s="275"/>
    </row>
    <row r="88" spans="1:6" x14ac:dyDescent="0.2">
      <c r="A88" s="29"/>
      <c r="B88" s="271"/>
      <c r="C88" s="272"/>
      <c r="D88" s="273"/>
      <c r="E88" s="274"/>
      <c r="F88" s="275"/>
    </row>
    <row r="89" spans="1:6" x14ac:dyDescent="0.2">
      <c r="A89" s="31" t="s">
        <v>210</v>
      </c>
      <c r="B89" s="254">
        <v>30120</v>
      </c>
      <c r="C89" s="255">
        <v>4355</v>
      </c>
      <c r="D89" s="256">
        <v>0</v>
      </c>
      <c r="E89" s="257">
        <v>0</v>
      </c>
      <c r="F89" s="258">
        <v>0</v>
      </c>
    </row>
    <row r="90" spans="1:6" ht="16" thickBot="1" x14ac:dyDescent="0.25">
      <c r="A90" s="31" t="s">
        <v>208</v>
      </c>
      <c r="B90" s="254">
        <v>18619</v>
      </c>
      <c r="C90" s="255">
        <v>4170</v>
      </c>
      <c r="D90" s="256">
        <v>0</v>
      </c>
      <c r="E90" s="257">
        <v>0</v>
      </c>
      <c r="F90" s="258">
        <v>0</v>
      </c>
    </row>
    <row r="91" spans="1:6" ht="16" thickBot="1" x14ac:dyDescent="0.25">
      <c r="A91" s="29" t="s">
        <v>209</v>
      </c>
      <c r="B91" s="259">
        <f>SUM(B89-B90)</f>
        <v>11501</v>
      </c>
      <c r="C91" s="292">
        <f t="shared" ref="C91:F91" si="50">SUM(C89-C90)</f>
        <v>185</v>
      </c>
      <c r="D91" s="259">
        <f t="shared" si="50"/>
        <v>0</v>
      </c>
      <c r="E91" s="260">
        <f t="shared" si="50"/>
        <v>0</v>
      </c>
      <c r="F91" s="359">
        <f t="shared" si="50"/>
        <v>0</v>
      </c>
    </row>
    <row r="92" spans="1:6" x14ac:dyDescent="0.2">
      <c r="A92" s="29"/>
      <c r="B92" s="271"/>
      <c r="C92" s="272"/>
      <c r="D92" s="273"/>
      <c r="E92" s="274"/>
      <c r="F92" s="275"/>
    </row>
    <row r="93" spans="1:6" x14ac:dyDescent="0.2">
      <c r="A93" s="31"/>
      <c r="B93" s="254"/>
      <c r="C93" s="255"/>
      <c r="D93" s="256"/>
      <c r="E93" s="262"/>
      <c r="F93" s="263"/>
    </row>
    <row r="94" spans="1:6" x14ac:dyDescent="0.2">
      <c r="A94" s="31" t="s">
        <v>187</v>
      </c>
      <c r="B94" s="254">
        <v>80635</v>
      </c>
      <c r="C94" s="255">
        <v>83058</v>
      </c>
      <c r="D94" s="256">
        <v>-1170</v>
      </c>
      <c r="E94" s="257">
        <v>93000</v>
      </c>
      <c r="F94" s="258">
        <v>80000</v>
      </c>
    </row>
    <row r="95" spans="1:6" ht="16" thickBot="1" x14ac:dyDescent="0.25">
      <c r="A95" s="31" t="s">
        <v>29</v>
      </c>
      <c r="B95" s="254">
        <v>35418</v>
      </c>
      <c r="C95" s="255">
        <v>37179</v>
      </c>
      <c r="D95" s="256">
        <v>0</v>
      </c>
      <c r="E95" s="257">
        <v>40000</v>
      </c>
      <c r="F95" s="258">
        <v>40000</v>
      </c>
    </row>
    <row r="96" spans="1:6" ht="16" thickBot="1" x14ac:dyDescent="0.25">
      <c r="A96" s="29" t="s">
        <v>30</v>
      </c>
      <c r="B96" s="259">
        <f>SUM(B94-B95)</f>
        <v>45217</v>
      </c>
      <c r="C96" s="292">
        <f t="shared" ref="C96:F96" si="51">SUM(C94-C95)</f>
        <v>45879</v>
      </c>
      <c r="D96" s="259">
        <f t="shared" si="51"/>
        <v>-1170</v>
      </c>
      <c r="E96" s="260">
        <f t="shared" si="51"/>
        <v>53000</v>
      </c>
      <c r="F96" s="359">
        <f t="shared" si="51"/>
        <v>40000</v>
      </c>
    </row>
    <row r="97" spans="1:7" x14ac:dyDescent="0.2">
      <c r="A97" s="29"/>
      <c r="B97" s="271"/>
      <c r="C97" s="363"/>
      <c r="D97" s="273"/>
      <c r="E97" s="274"/>
      <c r="F97" s="275"/>
    </row>
    <row r="98" spans="1:7" x14ac:dyDescent="0.2">
      <c r="A98" s="30" t="s">
        <v>31</v>
      </c>
      <c r="B98" s="254"/>
      <c r="C98" s="284"/>
      <c r="D98" s="256"/>
      <c r="E98" s="262"/>
      <c r="F98" s="263"/>
    </row>
    <row r="99" spans="1:7" x14ac:dyDescent="0.2">
      <c r="A99" s="32" t="s">
        <v>32</v>
      </c>
      <c r="B99" s="271">
        <f>SUM(B58, B64, B70, B76,B80, B84, B89, B94)</f>
        <v>644433</v>
      </c>
      <c r="C99" s="302">
        <f>SUM(C58, C64, C70, C76, C80, C84, C89, C94)</f>
        <v>653735</v>
      </c>
      <c r="D99" s="273">
        <f>SUM(D58, D64, D70, D76, D80, D84, D94, )</f>
        <v>294263</v>
      </c>
      <c r="E99" s="276">
        <f>SUM(E58,E64,E70,E76,E94,E84,E89,E80)</f>
        <v>598406</v>
      </c>
      <c r="F99" s="277">
        <f t="shared" ref="F99" si="52">SUM(F58,F64,F70,F76,F94,F84,F89,F80)</f>
        <v>646500</v>
      </c>
    </row>
    <row r="100" spans="1:7" x14ac:dyDescent="0.2">
      <c r="A100" s="32" t="s">
        <v>33</v>
      </c>
      <c r="B100" s="271">
        <f>SUM(B59:B60, B65:B66, B71:B72, B77, B81, B85, B90, B95, )</f>
        <v>399166</v>
      </c>
      <c r="C100" s="302">
        <f>SUM(C59:C60, C65:C66, C71:C72, C77, C81, C85, C90, C95)</f>
        <v>388492</v>
      </c>
      <c r="D100" s="273">
        <f>SUM(D59:D60, D65:D66, D71:D72, D77, D81, D85, D90, D95, )</f>
        <v>165702</v>
      </c>
      <c r="E100" s="276">
        <f>SUM(E59+E60+E65+E66+E71+E72+E77,E95,E85,E90,E81)</f>
        <v>369221</v>
      </c>
      <c r="F100" s="277">
        <f>SUM(F59+F60+F65+F66+F71+F72+F77,F95,F85,F90,F81)</f>
        <v>401500</v>
      </c>
    </row>
    <row r="101" spans="1:7" ht="16" thickBot="1" x14ac:dyDescent="0.25">
      <c r="A101" s="30" t="s">
        <v>34</v>
      </c>
      <c r="B101" s="278">
        <f>SUM(B99-B100)</f>
        <v>245267</v>
      </c>
      <c r="C101" s="353">
        <f t="shared" ref="C101:F101" si="53">SUM(C99-C100)</f>
        <v>265243</v>
      </c>
      <c r="D101" s="278">
        <f t="shared" si="53"/>
        <v>128561</v>
      </c>
      <c r="E101" s="279">
        <f t="shared" si="53"/>
        <v>229185</v>
      </c>
      <c r="F101" s="360">
        <f t="shared" si="53"/>
        <v>245000</v>
      </c>
    </row>
    <row r="102" spans="1:7" ht="16" thickBot="1" x14ac:dyDescent="0.25">
      <c r="A102" s="38"/>
      <c r="B102" s="233"/>
      <c r="C102" s="233"/>
      <c r="D102" s="233"/>
      <c r="E102" s="233"/>
      <c r="F102" s="233"/>
      <c r="G102" s="76"/>
    </row>
    <row r="103" spans="1:7" x14ac:dyDescent="0.2">
      <c r="A103" s="31"/>
      <c r="B103" s="234" t="s">
        <v>250</v>
      </c>
      <c r="C103" s="280" t="s">
        <v>206</v>
      </c>
      <c r="D103" s="236" t="s">
        <v>211</v>
      </c>
      <c r="E103" s="237" t="str">
        <f>E4</f>
        <v>21-22 Year</v>
      </c>
      <c r="F103" s="238" t="s">
        <v>248</v>
      </c>
    </row>
    <row r="104" spans="1:7" x14ac:dyDescent="0.2">
      <c r="A104" s="31"/>
      <c r="B104" s="239" t="s">
        <v>212</v>
      </c>
      <c r="C104" s="281" t="s">
        <v>207</v>
      </c>
      <c r="D104" s="241" t="s">
        <v>212</v>
      </c>
      <c r="E104" s="242" t="s">
        <v>205</v>
      </c>
      <c r="F104" s="243" t="s">
        <v>246</v>
      </c>
    </row>
    <row r="105" spans="1:7" ht="16" thickBot="1" x14ac:dyDescent="0.25">
      <c r="A105" s="31"/>
      <c r="B105" s="244"/>
      <c r="C105" s="282"/>
      <c r="D105" s="246"/>
      <c r="E105" s="247"/>
      <c r="F105" s="248"/>
    </row>
    <row r="106" spans="1:7" x14ac:dyDescent="0.2">
      <c r="A106" s="30" t="s">
        <v>35</v>
      </c>
      <c r="B106" s="249"/>
      <c r="C106" s="283"/>
      <c r="D106" s="251"/>
      <c r="E106" s="257"/>
      <c r="F106" s="258"/>
    </row>
    <row r="107" spans="1:7" x14ac:dyDescent="0.2">
      <c r="A107" s="29" t="s">
        <v>256</v>
      </c>
      <c r="B107" s="254"/>
      <c r="C107" s="284"/>
      <c r="D107" s="256"/>
      <c r="E107" s="257"/>
      <c r="F107" s="258"/>
    </row>
    <row r="108" spans="1:7" x14ac:dyDescent="0.2">
      <c r="A108" s="32" t="s">
        <v>36</v>
      </c>
      <c r="B108" s="254">
        <v>48972</v>
      </c>
      <c r="C108" s="284">
        <v>68564</v>
      </c>
      <c r="D108" s="256">
        <v>14368</v>
      </c>
      <c r="E108" s="257">
        <v>49951</v>
      </c>
      <c r="F108" s="258">
        <v>50000</v>
      </c>
    </row>
    <row r="109" spans="1:7" hidden="1" x14ac:dyDescent="0.2">
      <c r="A109" s="32" t="s">
        <v>37</v>
      </c>
      <c r="B109" s="254"/>
      <c r="C109" s="284"/>
      <c r="D109" s="256"/>
      <c r="E109" s="257"/>
      <c r="F109" s="258"/>
    </row>
    <row r="110" spans="1:7" x14ac:dyDescent="0.2">
      <c r="A110" s="32" t="s">
        <v>6</v>
      </c>
      <c r="B110" s="254">
        <v>34603</v>
      </c>
      <c r="C110" s="284">
        <v>39396</v>
      </c>
      <c r="D110" s="256">
        <v>20460</v>
      </c>
      <c r="E110" s="257">
        <v>27842</v>
      </c>
      <c r="F110" s="258">
        <v>30000</v>
      </c>
    </row>
    <row r="111" spans="1:7" x14ac:dyDescent="0.2">
      <c r="A111" s="30" t="s">
        <v>38</v>
      </c>
      <c r="B111" s="285">
        <f>SUM(B108-B110)</f>
        <v>14369</v>
      </c>
      <c r="C111" s="286">
        <f t="shared" ref="C111:F111" si="54">SUM(C108-C110)</f>
        <v>29168</v>
      </c>
      <c r="D111" s="285">
        <f t="shared" si="54"/>
        <v>-6092</v>
      </c>
      <c r="E111" s="356">
        <f t="shared" si="54"/>
        <v>22109</v>
      </c>
      <c r="F111" s="361">
        <f t="shared" si="54"/>
        <v>20000</v>
      </c>
    </row>
    <row r="112" spans="1:7" x14ac:dyDescent="0.2">
      <c r="A112" s="31"/>
      <c r="B112" s="254"/>
      <c r="C112" s="284"/>
      <c r="D112" s="256"/>
      <c r="E112" s="257"/>
      <c r="F112" s="258"/>
    </row>
    <row r="113" spans="1:6" x14ac:dyDescent="0.2">
      <c r="A113" s="29" t="s">
        <v>255</v>
      </c>
      <c r="B113" s="254"/>
      <c r="C113" s="284"/>
      <c r="D113" s="256"/>
      <c r="E113" s="257"/>
      <c r="F113" s="258"/>
    </row>
    <row r="114" spans="1:6" x14ac:dyDescent="0.2">
      <c r="A114" s="32" t="s">
        <v>39</v>
      </c>
      <c r="B114" s="254">
        <v>32465</v>
      </c>
      <c r="C114" s="284">
        <v>31809</v>
      </c>
      <c r="D114" s="256">
        <v>14398</v>
      </c>
      <c r="E114" s="257">
        <v>48444</v>
      </c>
      <c r="F114" s="258">
        <v>40000</v>
      </c>
    </row>
    <row r="115" spans="1:6" hidden="1" x14ac:dyDescent="0.2">
      <c r="A115" s="32" t="s">
        <v>37</v>
      </c>
      <c r="B115" s="254"/>
      <c r="C115" s="284"/>
      <c r="D115" s="256"/>
      <c r="E115" s="257">
        <v>0</v>
      </c>
      <c r="F115" s="258"/>
    </row>
    <row r="116" spans="1:6" x14ac:dyDescent="0.2">
      <c r="A116" s="32" t="s">
        <v>6</v>
      </c>
      <c r="B116" s="254">
        <v>13030</v>
      </c>
      <c r="C116" s="284">
        <v>27736</v>
      </c>
      <c r="D116" s="256">
        <v>9520</v>
      </c>
      <c r="E116" s="257">
        <v>32543</v>
      </c>
      <c r="F116" s="258">
        <v>26000</v>
      </c>
    </row>
    <row r="117" spans="1:6" x14ac:dyDescent="0.2">
      <c r="A117" s="30" t="s">
        <v>40</v>
      </c>
      <c r="B117" s="285">
        <f>SUM(B114-B116)</f>
        <v>19435</v>
      </c>
      <c r="C117" s="286">
        <f t="shared" ref="C117:F117" si="55">SUM(C114-C116)</f>
        <v>4073</v>
      </c>
      <c r="D117" s="285">
        <f t="shared" si="55"/>
        <v>4878</v>
      </c>
      <c r="E117" s="356">
        <f t="shared" si="55"/>
        <v>15901</v>
      </c>
      <c r="F117" s="361">
        <f t="shared" si="55"/>
        <v>14000</v>
      </c>
    </row>
    <row r="118" spans="1:6" x14ac:dyDescent="0.2">
      <c r="A118" s="30"/>
      <c r="B118" s="287"/>
      <c r="C118" s="288"/>
      <c r="D118" s="289"/>
      <c r="E118" s="290"/>
      <c r="F118" s="291"/>
    </row>
    <row r="119" spans="1:6" x14ac:dyDescent="0.2">
      <c r="A119" s="29" t="s">
        <v>257</v>
      </c>
      <c r="B119" s="254"/>
      <c r="C119" s="284"/>
      <c r="D119" s="256"/>
      <c r="E119" s="262"/>
      <c r="F119" s="263"/>
    </row>
    <row r="120" spans="1:6" x14ac:dyDescent="0.2">
      <c r="A120" s="32" t="s">
        <v>39</v>
      </c>
      <c r="B120" s="254">
        <v>34503</v>
      </c>
      <c r="C120" s="284">
        <v>57547</v>
      </c>
      <c r="D120" s="256">
        <v>12666</v>
      </c>
      <c r="E120" s="257">
        <v>34561</v>
      </c>
      <c r="F120" s="258">
        <v>40000</v>
      </c>
    </row>
    <row r="121" spans="1:6" hidden="1" x14ac:dyDescent="0.2">
      <c r="A121" s="32" t="s">
        <v>37</v>
      </c>
      <c r="B121" s="254"/>
      <c r="C121" s="284"/>
      <c r="D121" s="256"/>
      <c r="E121" s="257">
        <v>0</v>
      </c>
      <c r="F121" s="258">
        <v>0</v>
      </c>
    </row>
    <row r="122" spans="1:6" ht="16" thickBot="1" x14ac:dyDescent="0.25">
      <c r="A122" s="32" t="s">
        <v>6</v>
      </c>
      <c r="B122" s="254">
        <v>26173</v>
      </c>
      <c r="C122" s="284">
        <v>29670</v>
      </c>
      <c r="D122" s="256">
        <v>9324</v>
      </c>
      <c r="E122" s="257">
        <v>20000</v>
      </c>
      <c r="F122" s="258">
        <v>26000</v>
      </c>
    </row>
    <row r="123" spans="1:6" ht="16" thickBot="1" x14ac:dyDescent="0.25">
      <c r="A123" s="30" t="s">
        <v>41</v>
      </c>
      <c r="B123" s="259">
        <f>SUM(B120-B122)</f>
        <v>8330</v>
      </c>
      <c r="C123" s="292">
        <f t="shared" ref="C123:F123" si="56">SUM(C120-C122)</f>
        <v>27877</v>
      </c>
      <c r="D123" s="259">
        <f t="shared" si="56"/>
        <v>3342</v>
      </c>
      <c r="E123" s="260">
        <f t="shared" si="56"/>
        <v>14561</v>
      </c>
      <c r="F123" s="359">
        <f t="shared" si="56"/>
        <v>14000</v>
      </c>
    </row>
    <row r="124" spans="1:6" x14ac:dyDescent="0.2">
      <c r="A124" s="30"/>
      <c r="B124" s="287"/>
      <c r="C124" s="288"/>
      <c r="D124" s="289"/>
      <c r="E124" s="290"/>
      <c r="F124" s="291"/>
    </row>
    <row r="125" spans="1:6" x14ac:dyDescent="0.2">
      <c r="A125" s="29" t="s">
        <v>42</v>
      </c>
      <c r="B125" s="254"/>
      <c r="C125" s="284"/>
      <c r="D125" s="256"/>
      <c r="E125" s="262"/>
      <c r="F125" s="263"/>
    </row>
    <row r="126" spans="1:6" x14ac:dyDescent="0.2">
      <c r="A126" s="32" t="s">
        <v>39</v>
      </c>
      <c r="B126" s="254">
        <v>50661</v>
      </c>
      <c r="C126" s="284">
        <v>43715</v>
      </c>
      <c r="D126" s="256">
        <v>17086</v>
      </c>
      <c r="E126" s="257">
        <v>32000</v>
      </c>
      <c r="F126" s="258">
        <v>45000</v>
      </c>
    </row>
    <row r="127" spans="1:6" hidden="1" x14ac:dyDescent="0.2">
      <c r="A127" s="32" t="s">
        <v>37</v>
      </c>
      <c r="B127" s="254"/>
      <c r="C127" s="284"/>
      <c r="D127" s="256"/>
      <c r="E127" s="257"/>
      <c r="F127" s="258"/>
    </row>
    <row r="128" spans="1:6" ht="16" thickBot="1" x14ac:dyDescent="0.25">
      <c r="A128" s="32" t="s">
        <v>6</v>
      </c>
      <c r="B128" s="254">
        <v>23323</v>
      </c>
      <c r="C128" s="284">
        <v>31216</v>
      </c>
      <c r="D128" s="256">
        <v>9850</v>
      </c>
      <c r="E128" s="257">
        <v>20800</v>
      </c>
      <c r="F128" s="258">
        <v>27000</v>
      </c>
    </row>
    <row r="129" spans="1:6" ht="16" thickBot="1" x14ac:dyDescent="0.25">
      <c r="A129" s="30" t="s">
        <v>43</v>
      </c>
      <c r="B129" s="293">
        <f>SUM(B126-B128)</f>
        <v>27338</v>
      </c>
      <c r="C129" s="294">
        <f t="shared" ref="C129:F129" si="57">SUM(C126-C128)</f>
        <v>12499</v>
      </c>
      <c r="D129" s="293">
        <f t="shared" si="57"/>
        <v>7236</v>
      </c>
      <c r="E129" s="320">
        <f t="shared" si="57"/>
        <v>11200</v>
      </c>
      <c r="F129" s="325">
        <f t="shared" si="57"/>
        <v>18000</v>
      </c>
    </row>
    <row r="130" spans="1:6" x14ac:dyDescent="0.2">
      <c r="A130" s="30"/>
      <c r="B130" s="295"/>
      <c r="C130" s="296"/>
      <c r="D130" s="297"/>
      <c r="E130" s="274"/>
      <c r="F130" s="275"/>
    </row>
    <row r="131" spans="1:6" x14ac:dyDescent="0.2">
      <c r="A131" s="30" t="s">
        <v>44</v>
      </c>
      <c r="B131" s="295"/>
      <c r="C131" s="296"/>
      <c r="D131" s="297"/>
      <c r="E131" s="262"/>
      <c r="F131" s="263"/>
    </row>
    <row r="132" spans="1:6" x14ac:dyDescent="0.2">
      <c r="A132" s="32" t="s">
        <v>32</v>
      </c>
      <c r="B132" s="254">
        <f>SUM(B108, B114, B120, B126)</f>
        <v>166601</v>
      </c>
      <c r="C132" s="284">
        <f>SUM(C108, C114, C120, C126)</f>
        <v>201635</v>
      </c>
      <c r="D132" s="256">
        <f>SUM(D108, D114, D120, D126)</f>
        <v>58518</v>
      </c>
      <c r="E132" s="276">
        <f t="shared" ref="E132:E134" si="58">SUM(E108,E114,E120,E126)</f>
        <v>164956</v>
      </c>
      <c r="F132" s="277">
        <f>SUM(F108,F114,F120,F126)</f>
        <v>175000</v>
      </c>
    </row>
    <row r="133" spans="1:6" x14ac:dyDescent="0.2">
      <c r="A133" s="32" t="s">
        <v>45</v>
      </c>
      <c r="B133" s="176"/>
      <c r="C133" s="298"/>
      <c r="D133" s="178"/>
      <c r="E133" s="276">
        <f t="shared" si="58"/>
        <v>0</v>
      </c>
      <c r="F133" s="277">
        <f>SUM(F109,F115,F121,F127)</f>
        <v>0</v>
      </c>
    </row>
    <row r="134" spans="1:6" ht="16" thickBot="1" x14ac:dyDescent="0.25">
      <c r="A134" s="32" t="s">
        <v>33</v>
      </c>
      <c r="B134" s="254">
        <f>SUM(B110, B116, B122, B128,)</f>
        <v>97129</v>
      </c>
      <c r="C134" s="284">
        <f>SUM(C110, C116, C122, C128)</f>
        <v>128018</v>
      </c>
      <c r="D134" s="256">
        <f>SUM(D110, D116, D122, D128,)</f>
        <v>49154</v>
      </c>
      <c r="E134" s="276">
        <f t="shared" si="58"/>
        <v>101185</v>
      </c>
      <c r="F134" s="277">
        <f>SUM(F110,F116,F122,F128)</f>
        <v>109000</v>
      </c>
    </row>
    <row r="135" spans="1:6" ht="16" thickBot="1" x14ac:dyDescent="0.25">
      <c r="A135" s="30" t="s">
        <v>34</v>
      </c>
      <c r="B135" s="293">
        <f>SUM(B132-B134)</f>
        <v>69472</v>
      </c>
      <c r="C135" s="294">
        <f t="shared" ref="C135:F135" si="59">SUM(C132-C134)</f>
        <v>73617</v>
      </c>
      <c r="D135" s="293">
        <f t="shared" si="59"/>
        <v>9364</v>
      </c>
      <c r="E135" s="320">
        <f t="shared" si="59"/>
        <v>63771</v>
      </c>
      <c r="F135" s="325">
        <f t="shared" si="59"/>
        <v>66000</v>
      </c>
    </row>
    <row r="136" spans="1:6" ht="16" thickBot="1" x14ac:dyDescent="0.25">
      <c r="A136" s="33"/>
      <c r="B136" s="299"/>
      <c r="C136" s="299"/>
      <c r="D136" s="299"/>
      <c r="E136" s="364"/>
      <c r="F136" s="364"/>
    </row>
    <row r="137" spans="1:6" x14ac:dyDescent="0.2">
      <c r="A137" s="31"/>
      <c r="B137" s="234" t="s">
        <v>250</v>
      </c>
      <c r="C137" s="280" t="s">
        <v>206</v>
      </c>
      <c r="D137" s="236" t="s">
        <v>211</v>
      </c>
      <c r="E137" s="237" t="s">
        <v>253</v>
      </c>
      <c r="F137" s="238" t="s">
        <v>248</v>
      </c>
    </row>
    <row r="138" spans="1:6" x14ac:dyDescent="0.2">
      <c r="A138" s="31"/>
      <c r="B138" s="239" t="s">
        <v>212</v>
      </c>
      <c r="C138" s="281" t="s">
        <v>207</v>
      </c>
      <c r="D138" s="241" t="s">
        <v>212</v>
      </c>
      <c r="E138" s="242" t="s">
        <v>205</v>
      </c>
      <c r="F138" s="243" t="s">
        <v>246</v>
      </c>
    </row>
    <row r="139" spans="1:6" ht="16" thickBot="1" x14ac:dyDescent="0.25">
      <c r="A139" s="31"/>
      <c r="B139" s="244"/>
      <c r="C139" s="282"/>
      <c r="D139" s="244"/>
      <c r="E139" s="247"/>
      <c r="F139" s="248"/>
    </row>
    <row r="140" spans="1:6" x14ac:dyDescent="0.2">
      <c r="A140" s="30" t="s">
        <v>46</v>
      </c>
      <c r="B140" s="249"/>
      <c r="C140" s="283"/>
      <c r="D140" s="249"/>
      <c r="E140" s="300"/>
      <c r="F140" s="258"/>
    </row>
    <row r="141" spans="1:6" x14ac:dyDescent="0.2">
      <c r="A141" s="31" t="s">
        <v>47</v>
      </c>
      <c r="B141" s="254">
        <v>22349</v>
      </c>
      <c r="C141" s="284">
        <v>28831</v>
      </c>
      <c r="D141" s="254">
        <v>4840</v>
      </c>
      <c r="E141" s="257">
        <v>21000</v>
      </c>
      <c r="F141" s="258">
        <v>21000</v>
      </c>
    </row>
    <row r="142" spans="1:6" ht="16" thickBot="1" x14ac:dyDescent="0.25">
      <c r="A142" s="31" t="s">
        <v>48</v>
      </c>
      <c r="B142" s="254">
        <v>16711</v>
      </c>
      <c r="C142" s="284">
        <v>15336</v>
      </c>
      <c r="D142" s="254">
        <v>32</v>
      </c>
      <c r="E142" s="257">
        <v>1275</v>
      </c>
      <c r="F142" s="258">
        <v>11800</v>
      </c>
    </row>
    <row r="143" spans="1:6" ht="16" thickBot="1" x14ac:dyDescent="0.25">
      <c r="A143" s="29" t="s">
        <v>49</v>
      </c>
      <c r="B143" s="259">
        <f>SUM(B141-B142)</f>
        <v>5638</v>
      </c>
      <c r="C143" s="292">
        <f t="shared" ref="C143:F143" si="60">SUM(C141-C142)</f>
        <v>13495</v>
      </c>
      <c r="D143" s="259">
        <f t="shared" si="60"/>
        <v>4808</v>
      </c>
      <c r="E143" s="260">
        <f t="shared" si="60"/>
        <v>19725</v>
      </c>
      <c r="F143" s="359">
        <f t="shared" si="60"/>
        <v>9200</v>
      </c>
    </row>
    <row r="144" spans="1:6" x14ac:dyDescent="0.2">
      <c r="A144" s="31"/>
      <c r="B144" s="254"/>
      <c r="C144" s="284"/>
      <c r="D144" s="254"/>
      <c r="E144" s="257"/>
      <c r="F144" s="258"/>
    </row>
    <row r="145" spans="1:6" x14ac:dyDescent="0.2">
      <c r="A145" s="32" t="s">
        <v>179</v>
      </c>
      <c r="B145" s="254">
        <v>414904</v>
      </c>
      <c r="C145" s="284">
        <v>447644</v>
      </c>
      <c r="D145" s="254">
        <v>42679</v>
      </c>
      <c r="E145" s="257">
        <v>275773</v>
      </c>
      <c r="F145" s="258">
        <v>401550</v>
      </c>
    </row>
    <row r="146" spans="1:6" ht="16" thickBot="1" x14ac:dyDescent="0.25">
      <c r="A146" s="32" t="s">
        <v>50</v>
      </c>
      <c r="B146" s="254">
        <v>261067</v>
      </c>
      <c r="C146" s="284">
        <v>254453</v>
      </c>
      <c r="D146" s="254">
        <v>11078</v>
      </c>
      <c r="E146" s="257">
        <v>153756</v>
      </c>
      <c r="F146" s="258">
        <v>257405</v>
      </c>
    </row>
    <row r="147" spans="1:6" ht="16" thickBot="1" x14ac:dyDescent="0.25">
      <c r="A147" s="30" t="s">
        <v>51</v>
      </c>
      <c r="B147" s="259">
        <f>SUM(B145-B146)</f>
        <v>153837</v>
      </c>
      <c r="C147" s="292">
        <f t="shared" ref="C147:F147" si="61">SUM(C145-C146)</f>
        <v>193191</v>
      </c>
      <c r="D147" s="259">
        <f t="shared" si="61"/>
        <v>31601</v>
      </c>
      <c r="E147" s="260">
        <f t="shared" si="61"/>
        <v>122017</v>
      </c>
      <c r="F147" s="359">
        <f t="shared" si="61"/>
        <v>144145</v>
      </c>
    </row>
    <row r="148" spans="1:6" x14ac:dyDescent="0.2">
      <c r="A148" s="30"/>
      <c r="B148" s="264"/>
      <c r="C148" s="301"/>
      <c r="D148" s="264"/>
      <c r="E148" s="267"/>
      <c r="F148" s="268"/>
    </row>
    <row r="149" spans="1:6" x14ac:dyDescent="0.2">
      <c r="A149" s="32" t="s">
        <v>52</v>
      </c>
      <c r="B149" s="254">
        <v>20060</v>
      </c>
      <c r="C149" s="284">
        <v>25327</v>
      </c>
      <c r="D149" s="254">
        <v>38325</v>
      </c>
      <c r="E149" s="257">
        <v>42140</v>
      </c>
      <c r="F149" s="258">
        <v>38160</v>
      </c>
    </row>
    <row r="150" spans="1:6" ht="16" thickBot="1" x14ac:dyDescent="0.25">
      <c r="A150" s="32" t="s">
        <v>53</v>
      </c>
      <c r="B150" s="254">
        <v>10141</v>
      </c>
      <c r="C150" s="284">
        <v>14092</v>
      </c>
      <c r="D150" s="254">
        <v>17887</v>
      </c>
      <c r="E150" s="257">
        <v>17327</v>
      </c>
      <c r="F150" s="258">
        <v>21715</v>
      </c>
    </row>
    <row r="151" spans="1:6" ht="16" thickBot="1" x14ac:dyDescent="0.25">
      <c r="A151" s="30" t="s">
        <v>54</v>
      </c>
      <c r="B151" s="259">
        <f>SUM(B149-B150)</f>
        <v>9919</v>
      </c>
      <c r="C151" s="292">
        <f t="shared" ref="C151:F151" si="62">SUM(C149-C150)</f>
        <v>11235</v>
      </c>
      <c r="D151" s="259">
        <f t="shared" si="62"/>
        <v>20438</v>
      </c>
      <c r="E151" s="260">
        <f t="shared" si="62"/>
        <v>24813</v>
      </c>
      <c r="F151" s="359">
        <f t="shared" si="62"/>
        <v>16445</v>
      </c>
    </row>
    <row r="152" spans="1:6" x14ac:dyDescent="0.2">
      <c r="A152" s="30"/>
      <c r="B152" s="264"/>
      <c r="C152" s="301"/>
      <c r="D152" s="264"/>
      <c r="E152" s="267"/>
      <c r="F152" s="268"/>
    </row>
    <row r="153" spans="1:6" x14ac:dyDescent="0.2">
      <c r="A153" s="32" t="s">
        <v>55</v>
      </c>
      <c r="B153" s="254">
        <v>99882</v>
      </c>
      <c r="C153" s="284">
        <v>147535</v>
      </c>
      <c r="D153" s="254">
        <v>63653</v>
      </c>
      <c r="E153" s="257">
        <v>148620</v>
      </c>
      <c r="F153" s="258">
        <v>137235</v>
      </c>
    </row>
    <row r="154" spans="1:6" ht="16" thickBot="1" x14ac:dyDescent="0.25">
      <c r="A154" s="32" t="s">
        <v>56</v>
      </c>
      <c r="B154" s="254">
        <v>45995</v>
      </c>
      <c r="C154" s="284">
        <v>66249</v>
      </c>
      <c r="D154" s="254">
        <v>49737</v>
      </c>
      <c r="E154" s="257">
        <v>74991</v>
      </c>
      <c r="F154" s="258">
        <v>79574</v>
      </c>
    </row>
    <row r="155" spans="1:6" ht="16" thickBot="1" x14ac:dyDescent="0.25">
      <c r="A155" s="30" t="s">
        <v>57</v>
      </c>
      <c r="B155" s="259">
        <f>SUM(B153-B154)</f>
        <v>53887</v>
      </c>
      <c r="C155" s="292">
        <f t="shared" ref="C155:F155" si="63">SUM(C153-C154)</f>
        <v>81286</v>
      </c>
      <c r="D155" s="259">
        <f t="shared" si="63"/>
        <v>13916</v>
      </c>
      <c r="E155" s="260">
        <f t="shared" si="63"/>
        <v>73629</v>
      </c>
      <c r="F155" s="359">
        <f t="shared" si="63"/>
        <v>57661</v>
      </c>
    </row>
    <row r="156" spans="1:6" x14ac:dyDescent="0.2">
      <c r="A156" s="30"/>
      <c r="B156" s="264"/>
      <c r="C156" s="301"/>
      <c r="D156" s="264"/>
      <c r="E156" s="267"/>
      <c r="F156" s="268"/>
    </row>
    <row r="157" spans="1:6" hidden="1" x14ac:dyDescent="0.2">
      <c r="A157" s="32"/>
      <c r="B157" s="254">
        <v>0</v>
      </c>
      <c r="C157" s="284">
        <v>0</v>
      </c>
      <c r="D157" s="254">
        <v>0</v>
      </c>
      <c r="E157" s="257">
        <v>0</v>
      </c>
      <c r="F157" s="258">
        <v>0</v>
      </c>
    </row>
    <row r="158" spans="1:6" hidden="1" x14ac:dyDescent="0.2">
      <c r="A158" s="32"/>
      <c r="B158" s="254">
        <v>0</v>
      </c>
      <c r="C158" s="284">
        <v>0</v>
      </c>
      <c r="D158" s="254">
        <v>0</v>
      </c>
      <c r="E158" s="257">
        <v>0</v>
      </c>
      <c r="F158" s="258">
        <v>0</v>
      </c>
    </row>
    <row r="159" spans="1:6" ht="16" hidden="1" thickBot="1" x14ac:dyDescent="0.25">
      <c r="A159" s="30" t="s">
        <v>150</v>
      </c>
      <c r="B159" s="259">
        <v>0</v>
      </c>
      <c r="C159" s="292">
        <v>0</v>
      </c>
      <c r="D159" s="259">
        <v>0</v>
      </c>
      <c r="E159" s="260">
        <f>E157-E158</f>
        <v>0</v>
      </c>
      <c r="F159" s="261">
        <f t="shared" ref="F159" si="64">F157-F158</f>
        <v>0</v>
      </c>
    </row>
    <row r="160" spans="1:6" x14ac:dyDescent="0.2">
      <c r="A160" s="30"/>
      <c r="B160" s="264"/>
      <c r="C160" s="301"/>
      <c r="D160" s="264"/>
      <c r="E160" s="267"/>
      <c r="F160" s="268"/>
    </row>
    <row r="161" spans="1:6" x14ac:dyDescent="0.2">
      <c r="A161" s="30" t="s">
        <v>58</v>
      </c>
      <c r="B161" s="254"/>
      <c r="C161" s="284"/>
      <c r="D161" s="254"/>
      <c r="E161" s="257"/>
      <c r="F161" s="258"/>
    </row>
    <row r="162" spans="1:6" x14ac:dyDescent="0.2">
      <c r="A162" s="32" t="s">
        <v>32</v>
      </c>
      <c r="B162" s="271">
        <f>SUM(B141, B145, B149, B153,)</f>
        <v>557195</v>
      </c>
      <c r="C162" s="302">
        <f>SUM(C141, C145, C149, C153)</f>
        <v>649337</v>
      </c>
      <c r="D162" s="271">
        <f>SUM(D141, D145, D149, D153,)</f>
        <v>149497</v>
      </c>
      <c r="E162" s="276">
        <f t="shared" ref="E162:E163" si="65">E141+E145+E149+E153+E157</f>
        <v>487533</v>
      </c>
      <c r="F162" s="277">
        <f t="shared" ref="F162:F163" si="66">F141+F145+F149+F153+F157</f>
        <v>597945</v>
      </c>
    </row>
    <row r="163" spans="1:6" ht="16" thickBot="1" x14ac:dyDescent="0.25">
      <c r="A163" s="32" t="s">
        <v>33</v>
      </c>
      <c r="B163" s="271">
        <f>SUM(B142, B146, B150, B154)</f>
        <v>333914</v>
      </c>
      <c r="C163" s="302">
        <f>SUM(C142, C146, C150, C154)</f>
        <v>350130</v>
      </c>
      <c r="D163" s="271">
        <f>SUM(D142, D146, D150, D154)</f>
        <v>78734</v>
      </c>
      <c r="E163" s="276">
        <f t="shared" si="65"/>
        <v>247349</v>
      </c>
      <c r="F163" s="277">
        <f t="shared" si="66"/>
        <v>370494</v>
      </c>
    </row>
    <row r="164" spans="1:6" ht="16" thickBot="1" x14ac:dyDescent="0.25">
      <c r="A164" s="30" t="s">
        <v>34</v>
      </c>
      <c r="B164" s="259">
        <f>SUM(B162-B163)</f>
        <v>223281</v>
      </c>
      <c r="C164" s="292">
        <f t="shared" ref="C164:F164" si="67">SUM(C162-C163)</f>
        <v>299207</v>
      </c>
      <c r="D164" s="259">
        <f t="shared" si="67"/>
        <v>70763</v>
      </c>
      <c r="E164" s="260">
        <f t="shared" si="67"/>
        <v>240184</v>
      </c>
      <c r="F164" s="359">
        <f t="shared" si="67"/>
        <v>227451</v>
      </c>
    </row>
    <row r="165" spans="1:6" ht="16" thickBot="1" x14ac:dyDescent="0.25">
      <c r="A165" s="33"/>
      <c r="B165" s="303"/>
      <c r="C165" s="354"/>
      <c r="D165" s="303"/>
      <c r="E165" s="357"/>
      <c r="F165" s="305"/>
    </row>
    <row r="166" spans="1:6" x14ac:dyDescent="0.2">
      <c r="A166" s="31"/>
      <c r="B166" s="234" t="s">
        <v>250</v>
      </c>
      <c r="C166" s="280" t="s">
        <v>206</v>
      </c>
      <c r="D166" s="236" t="s">
        <v>211</v>
      </c>
      <c r="E166" s="237" t="s">
        <v>253</v>
      </c>
      <c r="F166" s="238" t="s">
        <v>248</v>
      </c>
    </row>
    <row r="167" spans="1:6" x14ac:dyDescent="0.2">
      <c r="A167" s="31"/>
      <c r="B167" s="239" t="s">
        <v>212</v>
      </c>
      <c r="C167" s="281" t="s">
        <v>207</v>
      </c>
      <c r="D167" s="241" t="s">
        <v>212</v>
      </c>
      <c r="E167" s="242" t="s">
        <v>205</v>
      </c>
      <c r="F167" s="243" t="s">
        <v>246</v>
      </c>
    </row>
    <row r="168" spans="1:6" ht="16" thickBot="1" x14ac:dyDescent="0.25">
      <c r="A168" s="31"/>
      <c r="B168" s="244"/>
      <c r="C168" s="282"/>
      <c r="D168" s="244"/>
      <c r="E168" s="247"/>
      <c r="F168" s="248"/>
    </row>
    <row r="169" spans="1:6" x14ac:dyDescent="0.2">
      <c r="A169" s="30" t="s">
        <v>59</v>
      </c>
      <c r="B169" s="249"/>
      <c r="C169" s="283"/>
      <c r="D169" s="249"/>
      <c r="E169" s="257"/>
      <c r="F169" s="258"/>
    </row>
    <row r="170" spans="1:6" x14ac:dyDescent="0.2">
      <c r="A170" s="32" t="s">
        <v>60</v>
      </c>
      <c r="B170" s="254">
        <v>26404</v>
      </c>
      <c r="C170" s="284">
        <v>13000</v>
      </c>
      <c r="D170" s="254">
        <v>13715</v>
      </c>
      <c r="E170" s="257">
        <v>21345</v>
      </c>
      <c r="F170" s="258">
        <v>15000</v>
      </c>
    </row>
    <row r="171" spans="1:6" ht="16" thickBot="1" x14ac:dyDescent="0.25">
      <c r="A171" s="32" t="s">
        <v>61</v>
      </c>
      <c r="B171" s="254">
        <v>18993</v>
      </c>
      <c r="C171" s="284">
        <v>5470</v>
      </c>
      <c r="D171" s="254">
        <v>9129</v>
      </c>
      <c r="E171" s="257">
        <v>14180</v>
      </c>
      <c r="F171" s="258">
        <v>9000</v>
      </c>
    </row>
    <row r="172" spans="1:6" ht="16" thickBot="1" x14ac:dyDescent="0.25">
      <c r="A172" s="30" t="s">
        <v>62</v>
      </c>
      <c r="B172" s="259">
        <f>SUM(B170-B171)</f>
        <v>7411</v>
      </c>
      <c r="C172" s="292">
        <v>7530</v>
      </c>
      <c r="D172" s="259">
        <f>SUM(D170-D171)</f>
        <v>4586</v>
      </c>
      <c r="E172" s="260">
        <f>SUM(E170-E171)</f>
        <v>7165</v>
      </c>
      <c r="F172" s="261">
        <f>SUM(F170-F171)</f>
        <v>6000</v>
      </c>
    </row>
    <row r="173" spans="1:6" x14ac:dyDescent="0.2">
      <c r="A173" s="30"/>
      <c r="B173" s="254"/>
      <c r="C173" s="284"/>
      <c r="D173" s="254"/>
      <c r="E173" s="262"/>
      <c r="F173" s="263"/>
    </row>
    <row r="174" spans="1:6" x14ac:dyDescent="0.2">
      <c r="A174" s="30"/>
      <c r="B174" s="254"/>
      <c r="C174" s="284"/>
      <c r="D174" s="254"/>
      <c r="E174" s="262"/>
      <c r="F174" s="263"/>
    </row>
    <row r="175" spans="1:6" x14ac:dyDescent="0.2">
      <c r="A175" s="32" t="s">
        <v>63</v>
      </c>
      <c r="B175" s="254">
        <v>45444</v>
      </c>
      <c r="C175" s="284">
        <v>43738</v>
      </c>
      <c r="D175" s="254">
        <v>13696</v>
      </c>
      <c r="E175" s="257">
        <v>34000</v>
      </c>
      <c r="F175" s="258">
        <v>41000</v>
      </c>
    </row>
    <row r="176" spans="1:6" ht="16" thickBot="1" x14ac:dyDescent="0.25">
      <c r="A176" s="32" t="s">
        <v>64</v>
      </c>
      <c r="B176" s="254">
        <v>29712</v>
      </c>
      <c r="C176" s="284">
        <v>32202</v>
      </c>
      <c r="D176" s="254">
        <v>9176</v>
      </c>
      <c r="E176" s="257">
        <v>22000</v>
      </c>
      <c r="F176" s="258">
        <v>26650</v>
      </c>
    </row>
    <row r="177" spans="1:6" ht="16" thickBot="1" x14ac:dyDescent="0.25">
      <c r="A177" s="30" t="s">
        <v>65</v>
      </c>
      <c r="B177" s="259">
        <f>SUM(B175-B176)</f>
        <v>15732</v>
      </c>
      <c r="C177" s="292">
        <v>11536</v>
      </c>
      <c r="D177" s="259">
        <f>SUM(D175-D176)</f>
        <v>4520</v>
      </c>
      <c r="E177" s="260">
        <f>E175-E176</f>
        <v>12000</v>
      </c>
      <c r="F177" s="261">
        <f>F175-F176</f>
        <v>14350</v>
      </c>
    </row>
    <row r="178" spans="1:6" x14ac:dyDescent="0.2">
      <c r="A178" s="30"/>
      <c r="B178" s="254"/>
      <c r="C178" s="284"/>
      <c r="D178" s="254"/>
      <c r="E178" s="262"/>
      <c r="F178" s="263"/>
    </row>
    <row r="179" spans="1:6" x14ac:dyDescent="0.2">
      <c r="A179" s="30"/>
      <c r="B179" s="254"/>
      <c r="C179" s="284"/>
      <c r="D179" s="254"/>
      <c r="E179" s="262"/>
      <c r="F179" s="263"/>
    </row>
    <row r="180" spans="1:6" x14ac:dyDescent="0.2">
      <c r="A180" s="32" t="s">
        <v>66</v>
      </c>
      <c r="B180" s="254">
        <v>181683</v>
      </c>
      <c r="C180" s="284">
        <v>175045</v>
      </c>
      <c r="D180" s="254">
        <v>125894</v>
      </c>
      <c r="E180" s="257">
        <v>254000</v>
      </c>
      <c r="F180" s="258">
        <v>250000</v>
      </c>
    </row>
    <row r="181" spans="1:6" ht="16" thickBot="1" x14ac:dyDescent="0.25">
      <c r="A181" s="32" t="s">
        <v>67</v>
      </c>
      <c r="B181" s="254">
        <v>125465</v>
      </c>
      <c r="C181" s="284">
        <v>127641</v>
      </c>
      <c r="D181" s="254">
        <v>77256</v>
      </c>
      <c r="E181" s="257">
        <v>191200</v>
      </c>
      <c r="F181" s="258">
        <v>188000</v>
      </c>
    </row>
    <row r="182" spans="1:6" ht="16" thickBot="1" x14ac:dyDescent="0.25">
      <c r="A182" s="30" t="s">
        <v>68</v>
      </c>
      <c r="B182" s="259">
        <f>SUM(B180-B181)</f>
        <v>56218</v>
      </c>
      <c r="C182" s="292">
        <v>47405</v>
      </c>
      <c r="D182" s="259">
        <f>SUM(D180-D181)</f>
        <v>48638</v>
      </c>
      <c r="E182" s="260">
        <f>E180-E181</f>
        <v>62800</v>
      </c>
      <c r="F182" s="261">
        <f>F180-F181</f>
        <v>62000</v>
      </c>
    </row>
    <row r="183" spans="1:6" x14ac:dyDescent="0.2">
      <c r="A183" s="31"/>
      <c r="B183" s="254"/>
      <c r="C183" s="284"/>
      <c r="D183" s="254"/>
      <c r="E183" s="257"/>
      <c r="F183" s="258"/>
    </row>
    <row r="184" spans="1:6" x14ac:dyDescent="0.2">
      <c r="A184" s="32" t="s">
        <v>189</v>
      </c>
      <c r="B184" s="254">
        <v>19391</v>
      </c>
      <c r="C184" s="284">
        <v>21627</v>
      </c>
      <c r="D184" s="254">
        <v>53</v>
      </c>
      <c r="E184" s="257">
        <v>12000</v>
      </c>
      <c r="F184" s="258">
        <v>19000</v>
      </c>
    </row>
    <row r="185" spans="1:6" ht="16" thickBot="1" x14ac:dyDescent="0.25">
      <c r="A185" s="32" t="s">
        <v>69</v>
      </c>
      <c r="B185" s="254">
        <v>7254</v>
      </c>
      <c r="C185" s="284">
        <v>6528</v>
      </c>
      <c r="D185" s="254">
        <v>1449</v>
      </c>
      <c r="E185" s="257">
        <v>6500</v>
      </c>
      <c r="F185" s="258">
        <v>6000</v>
      </c>
    </row>
    <row r="186" spans="1:6" ht="16" thickBot="1" x14ac:dyDescent="0.25">
      <c r="A186" s="30" t="s">
        <v>247</v>
      </c>
      <c r="B186" s="259">
        <f>SUM(B184-B185)</f>
        <v>12137</v>
      </c>
      <c r="C186" s="292">
        <v>15099</v>
      </c>
      <c r="D186" s="259">
        <f>SUM(D184-D185)</f>
        <v>-1396</v>
      </c>
      <c r="E186" s="260">
        <f>SUM(E184-E185)</f>
        <v>5500</v>
      </c>
      <c r="F186" s="261">
        <f>F184-F185</f>
        <v>13000</v>
      </c>
    </row>
    <row r="187" spans="1:6" x14ac:dyDescent="0.2">
      <c r="A187" s="31"/>
      <c r="B187" s="254"/>
      <c r="C187" s="284"/>
      <c r="D187" s="254"/>
      <c r="E187" s="257"/>
      <c r="F187" s="258"/>
    </row>
    <row r="188" spans="1:6" x14ac:dyDescent="0.2">
      <c r="A188" s="32" t="s">
        <v>71</v>
      </c>
      <c r="B188" s="254">
        <v>22348</v>
      </c>
      <c r="C188" s="284">
        <v>23635</v>
      </c>
      <c r="D188" s="254">
        <v>32960</v>
      </c>
      <c r="E188" s="257">
        <v>52000</v>
      </c>
      <c r="F188" s="258">
        <v>52000</v>
      </c>
    </row>
    <row r="189" spans="1:6" ht="16" thickBot="1" x14ac:dyDescent="0.25">
      <c r="A189" s="32" t="s">
        <v>72</v>
      </c>
      <c r="B189" s="254">
        <v>5212</v>
      </c>
      <c r="C189" s="284">
        <v>5808</v>
      </c>
      <c r="D189" s="254">
        <v>5368</v>
      </c>
      <c r="E189" s="257">
        <v>8400</v>
      </c>
      <c r="F189" s="258">
        <v>8000</v>
      </c>
    </row>
    <row r="190" spans="1:6" ht="16" thickBot="1" x14ac:dyDescent="0.25">
      <c r="A190" s="30" t="s">
        <v>70</v>
      </c>
      <c r="B190" s="259">
        <f>SUM(B188-B189)</f>
        <v>17136</v>
      </c>
      <c r="C190" s="292">
        <v>17827</v>
      </c>
      <c r="D190" s="259">
        <f>SUM(D188-D189)</f>
        <v>27592</v>
      </c>
      <c r="E190" s="260">
        <f>E188-E189</f>
        <v>43600</v>
      </c>
      <c r="F190" s="261">
        <f t="shared" ref="F190" si="68">F188-F189</f>
        <v>44000</v>
      </c>
    </row>
    <row r="191" spans="1:6" x14ac:dyDescent="0.2">
      <c r="A191" s="31"/>
      <c r="B191" s="254"/>
      <c r="C191" s="284"/>
      <c r="D191" s="254"/>
      <c r="E191" s="257"/>
      <c r="F191" s="258"/>
    </row>
    <row r="192" spans="1:6" x14ac:dyDescent="0.2">
      <c r="A192" s="32" t="s">
        <v>73</v>
      </c>
      <c r="B192" s="254">
        <v>123820</v>
      </c>
      <c r="C192" s="284">
        <v>107499</v>
      </c>
      <c r="D192" s="254">
        <f>SUM(D321)</f>
        <v>2000</v>
      </c>
      <c r="E192" s="257">
        <v>6126</v>
      </c>
      <c r="F192" s="258">
        <f t="shared" ref="F192" si="69">SUM(F321)</f>
        <v>17600</v>
      </c>
    </row>
    <row r="193" spans="1:6" ht="16" thickBot="1" x14ac:dyDescent="0.25">
      <c r="A193" s="32" t="s">
        <v>74</v>
      </c>
      <c r="B193" s="254">
        <v>84447</v>
      </c>
      <c r="C193" s="284">
        <v>69445</v>
      </c>
      <c r="D193" s="254">
        <f>SUM(D322)</f>
        <v>3841</v>
      </c>
      <c r="E193" s="257">
        <v>4264</v>
      </c>
      <c r="F193" s="258">
        <f>SUM(F322+F323)</f>
        <v>9090</v>
      </c>
    </row>
    <row r="194" spans="1:6" ht="16" thickBot="1" x14ac:dyDescent="0.25">
      <c r="A194" s="30" t="s">
        <v>75</v>
      </c>
      <c r="B194" s="259">
        <f>SUM(B192-B193)</f>
        <v>39373</v>
      </c>
      <c r="C194" s="292">
        <v>38053</v>
      </c>
      <c r="D194" s="259">
        <f>SUM(D192-D193)</f>
        <v>-1841</v>
      </c>
      <c r="E194" s="260">
        <f>SUM(E192-E193)</f>
        <v>1862</v>
      </c>
      <c r="F194" s="261">
        <f t="shared" ref="F194" si="70">SUM(F192-F193)</f>
        <v>8510</v>
      </c>
    </row>
    <row r="195" spans="1:6" x14ac:dyDescent="0.2">
      <c r="A195" s="31"/>
      <c r="B195" s="254"/>
      <c r="C195" s="284"/>
      <c r="D195" s="254"/>
      <c r="E195" s="257"/>
      <c r="F195" s="258"/>
    </row>
    <row r="196" spans="1:6" x14ac:dyDescent="0.2">
      <c r="A196" s="32" t="s">
        <v>76</v>
      </c>
      <c r="B196" s="254">
        <v>0</v>
      </c>
      <c r="C196" s="284"/>
      <c r="D196" s="254">
        <v>0</v>
      </c>
      <c r="E196" s="257"/>
      <c r="F196" s="258">
        <v>0</v>
      </c>
    </row>
    <row r="197" spans="1:6" ht="16" thickBot="1" x14ac:dyDescent="0.25">
      <c r="A197" s="32" t="s">
        <v>147</v>
      </c>
      <c r="B197" s="306">
        <v>0</v>
      </c>
      <c r="C197" s="307">
        <v>1993</v>
      </c>
      <c r="D197" s="306">
        <v>0</v>
      </c>
      <c r="E197" s="308">
        <v>1000</v>
      </c>
      <c r="F197" s="309">
        <v>0</v>
      </c>
    </row>
    <row r="198" spans="1:6" ht="16" thickBot="1" x14ac:dyDescent="0.25">
      <c r="A198" s="30" t="s">
        <v>77</v>
      </c>
      <c r="B198" s="259">
        <v>0</v>
      </c>
      <c r="C198" s="292">
        <v>-1993</v>
      </c>
      <c r="D198" s="259">
        <v>0</v>
      </c>
      <c r="E198" s="260">
        <v>0</v>
      </c>
      <c r="F198" s="261">
        <v>0</v>
      </c>
    </row>
    <row r="199" spans="1:6" x14ac:dyDescent="0.2">
      <c r="A199" s="30"/>
      <c r="B199" s="264"/>
      <c r="C199" s="301"/>
      <c r="D199" s="264"/>
      <c r="E199" s="267"/>
      <c r="F199" s="268"/>
    </row>
    <row r="200" spans="1:6" x14ac:dyDescent="0.2">
      <c r="A200" s="32" t="s">
        <v>222</v>
      </c>
      <c r="B200" s="254">
        <v>5600</v>
      </c>
      <c r="C200" s="284">
        <v>3700</v>
      </c>
      <c r="D200" s="254">
        <v>0</v>
      </c>
      <c r="E200" s="257">
        <v>0</v>
      </c>
      <c r="F200" s="258">
        <v>0</v>
      </c>
    </row>
    <row r="201" spans="1:6" ht="16" thickBot="1" x14ac:dyDescent="0.25">
      <c r="A201" s="32" t="s">
        <v>223</v>
      </c>
      <c r="B201" s="254">
        <v>18401</v>
      </c>
      <c r="C201" s="284">
        <v>16480</v>
      </c>
      <c r="D201" s="254">
        <v>7004</v>
      </c>
      <c r="E201" s="257">
        <v>0</v>
      </c>
      <c r="F201" s="258">
        <v>0</v>
      </c>
    </row>
    <row r="202" spans="1:6" ht="16" thickBot="1" x14ac:dyDescent="0.25">
      <c r="A202" s="30"/>
      <c r="B202" s="259">
        <f>SUM(B200-B201)</f>
        <v>-12801</v>
      </c>
      <c r="C202" s="292">
        <v>-12780</v>
      </c>
      <c r="D202" s="259">
        <f>SUM(D200-D201)</f>
        <v>-7004</v>
      </c>
      <c r="E202" s="260"/>
      <c r="F202" s="261"/>
    </row>
    <row r="203" spans="1:6" x14ac:dyDescent="0.2">
      <c r="A203" s="31"/>
      <c r="B203" s="264"/>
      <c r="C203" s="301"/>
      <c r="D203" s="264"/>
      <c r="E203" s="267"/>
      <c r="F203" s="268"/>
    </row>
    <row r="204" spans="1:6" x14ac:dyDescent="0.2">
      <c r="A204" s="30" t="s">
        <v>78</v>
      </c>
      <c r="B204" s="254"/>
      <c r="C204" s="284"/>
      <c r="D204" s="254"/>
      <c r="E204" s="257"/>
      <c r="F204" s="258"/>
    </row>
    <row r="205" spans="1:6" x14ac:dyDescent="0.2">
      <c r="A205" s="32" t="s">
        <v>32</v>
      </c>
      <c r="B205" s="271">
        <f>SUM(B170, B175, B180, B184, B188, B192, B196, B200)</f>
        <v>424690</v>
      </c>
      <c r="C205" s="302">
        <f>SUM(C170, C175, C180, C184, C188, C192, C200)</f>
        <v>388244</v>
      </c>
      <c r="D205" s="271">
        <f>SUM(D170, D175, D180, D184, D188, D192, D196, D200)</f>
        <v>188318</v>
      </c>
      <c r="E205" s="276">
        <f>E170+E188+E192+E196+E200+E184+E175+E180</f>
        <v>379471</v>
      </c>
      <c r="F205" s="277">
        <f>F170+F188+F192+F196+F200+F184+F175+F180</f>
        <v>394600</v>
      </c>
    </row>
    <row r="206" spans="1:6" ht="16" thickBot="1" x14ac:dyDescent="0.25">
      <c r="A206" s="32" t="s">
        <v>33</v>
      </c>
      <c r="B206" s="271">
        <f>SUM(B171, B176, B181, B185, B189, B193, B197, B201)</f>
        <v>289484</v>
      </c>
      <c r="C206" s="302">
        <f>SUM(C171, C176, C181, C185, C189, C193, C197, C201)</f>
        <v>265567</v>
      </c>
      <c r="D206" s="271">
        <f>SUM(D171, D176, D181, D185, D189, D193, D197, D201)</f>
        <v>113223</v>
      </c>
      <c r="E206" s="276">
        <f>E171+E193+E197+E201+E189+E185+E176+E181</f>
        <v>247544</v>
      </c>
      <c r="F206" s="277">
        <f t="shared" ref="F206" si="71">F171+F193+F197+F201+F189+F185+F176+F181</f>
        <v>246740</v>
      </c>
    </row>
    <row r="207" spans="1:6" ht="16" thickBot="1" x14ac:dyDescent="0.25">
      <c r="A207" s="33" t="s">
        <v>34</v>
      </c>
      <c r="B207" s="259">
        <f>SUM(B205-B206)</f>
        <v>135206</v>
      </c>
      <c r="C207" s="292">
        <f>SUM(C205-C206)</f>
        <v>122677</v>
      </c>
      <c r="D207" s="259">
        <f>SUM(D205-D206)</f>
        <v>75095</v>
      </c>
      <c r="E207" s="260">
        <f>E205-E206</f>
        <v>131927</v>
      </c>
      <c r="F207" s="261">
        <f t="shared" ref="F207" si="72">F205-F206</f>
        <v>147860</v>
      </c>
    </row>
    <row r="208" spans="1:6" ht="16" thickBot="1" x14ac:dyDescent="0.25">
      <c r="A208" s="33"/>
      <c r="B208" s="310"/>
      <c r="C208" s="311"/>
      <c r="D208" s="304"/>
      <c r="E208" s="304"/>
      <c r="F208" s="311"/>
    </row>
    <row r="209" spans="1:6" x14ac:dyDescent="0.2">
      <c r="A209" s="31"/>
      <c r="B209" s="234" t="s">
        <v>250</v>
      </c>
      <c r="C209" s="280" t="s">
        <v>206</v>
      </c>
      <c r="D209" s="234" t="s">
        <v>211</v>
      </c>
      <c r="E209" s="237" t="s">
        <v>253</v>
      </c>
      <c r="F209" s="238" t="s">
        <v>248</v>
      </c>
    </row>
    <row r="210" spans="1:6" x14ac:dyDescent="0.2">
      <c r="A210" s="31"/>
      <c r="B210" s="239" t="s">
        <v>212</v>
      </c>
      <c r="C210" s="281" t="s">
        <v>207</v>
      </c>
      <c r="D210" s="239" t="s">
        <v>212</v>
      </c>
      <c r="E210" s="242" t="s">
        <v>205</v>
      </c>
      <c r="F210" s="243" t="s">
        <v>246</v>
      </c>
    </row>
    <row r="211" spans="1:6" ht="16" thickBot="1" x14ac:dyDescent="0.25">
      <c r="A211" s="29" t="s">
        <v>79</v>
      </c>
      <c r="B211" s="244"/>
      <c r="C211" s="282"/>
      <c r="D211" s="244"/>
      <c r="E211" s="247"/>
      <c r="F211" s="248"/>
    </row>
    <row r="212" spans="1:6" x14ac:dyDescent="0.2">
      <c r="A212" s="31" t="s">
        <v>80</v>
      </c>
      <c r="B212" s="312">
        <v>1977</v>
      </c>
      <c r="C212" s="313">
        <v>3200</v>
      </c>
      <c r="D212" s="312">
        <v>510</v>
      </c>
      <c r="E212" s="257">
        <v>0</v>
      </c>
      <c r="F212" s="258">
        <v>500</v>
      </c>
    </row>
    <row r="213" spans="1:6" ht="16" thickBot="1" x14ac:dyDescent="0.25">
      <c r="A213" s="31" t="s">
        <v>81</v>
      </c>
      <c r="B213" s="306">
        <v>135</v>
      </c>
      <c r="C213" s="307"/>
      <c r="D213" s="306">
        <v>0</v>
      </c>
      <c r="E213" s="308">
        <v>0</v>
      </c>
      <c r="F213" s="309">
        <v>0</v>
      </c>
    </row>
    <row r="214" spans="1:6" ht="16" thickBot="1" x14ac:dyDescent="0.25">
      <c r="A214" s="29" t="s">
        <v>82</v>
      </c>
      <c r="B214" s="259">
        <f>SUM(B212-B213)</f>
        <v>1842</v>
      </c>
      <c r="C214" s="292">
        <v>3200</v>
      </c>
      <c r="D214" s="259">
        <f>SUM(D212-D213)</f>
        <v>510</v>
      </c>
      <c r="E214" s="260">
        <f>E212-E213</f>
        <v>0</v>
      </c>
      <c r="F214" s="261">
        <f t="shared" ref="F214" si="73">F212-F213</f>
        <v>500</v>
      </c>
    </row>
    <row r="215" spans="1:6" x14ac:dyDescent="0.2">
      <c r="A215" s="29"/>
      <c r="B215" s="264"/>
      <c r="C215" s="301"/>
      <c r="D215" s="264"/>
      <c r="E215" s="267"/>
      <c r="F215" s="268"/>
    </row>
    <row r="216" spans="1:6" x14ac:dyDescent="0.2">
      <c r="A216" s="32" t="s">
        <v>83</v>
      </c>
      <c r="B216" s="254">
        <v>7165</v>
      </c>
      <c r="C216" s="284">
        <v>10201</v>
      </c>
      <c r="D216" s="254">
        <v>183</v>
      </c>
      <c r="E216" s="257">
        <v>2500</v>
      </c>
      <c r="F216" s="258">
        <v>4000</v>
      </c>
    </row>
    <row r="217" spans="1:6" ht="16" thickBot="1" x14ac:dyDescent="0.25">
      <c r="A217" s="32" t="s">
        <v>84</v>
      </c>
      <c r="B217" s="254">
        <v>416</v>
      </c>
      <c r="C217" s="284">
        <v>2186</v>
      </c>
      <c r="D217" s="254">
        <v>118</v>
      </c>
      <c r="E217" s="257">
        <v>0</v>
      </c>
      <c r="F217" s="258">
        <v>0</v>
      </c>
    </row>
    <row r="218" spans="1:6" ht="16" thickBot="1" x14ac:dyDescent="0.25">
      <c r="A218" s="30" t="s">
        <v>85</v>
      </c>
      <c r="B218" s="259">
        <f>SUM(B216-B217)</f>
        <v>6749</v>
      </c>
      <c r="C218" s="292">
        <v>8015</v>
      </c>
      <c r="D218" s="259">
        <f>SUM(D216-D217)</f>
        <v>65</v>
      </c>
      <c r="E218" s="260">
        <f>E216-E217</f>
        <v>2500</v>
      </c>
      <c r="F218" s="261">
        <f t="shared" ref="F218" si="74">F216-F217</f>
        <v>4000</v>
      </c>
    </row>
    <row r="219" spans="1:6" x14ac:dyDescent="0.2">
      <c r="A219" s="31"/>
      <c r="B219" s="254"/>
      <c r="C219" s="284"/>
      <c r="D219" s="254"/>
      <c r="E219" s="257"/>
      <c r="F219" s="258"/>
    </row>
    <row r="220" spans="1:6" x14ac:dyDescent="0.2">
      <c r="A220" s="32" t="s">
        <v>86</v>
      </c>
      <c r="B220" s="254">
        <v>9516</v>
      </c>
      <c r="C220" s="284">
        <v>7598</v>
      </c>
      <c r="D220" s="254">
        <v>165</v>
      </c>
      <c r="E220" s="257">
        <v>2500</v>
      </c>
      <c r="F220" s="258">
        <v>4000</v>
      </c>
    </row>
    <row r="221" spans="1:6" ht="16" thickBot="1" x14ac:dyDescent="0.25">
      <c r="A221" s="32" t="s">
        <v>87</v>
      </c>
      <c r="B221" s="254">
        <v>239</v>
      </c>
      <c r="C221" s="284">
        <v>380</v>
      </c>
      <c r="D221" s="254">
        <v>0</v>
      </c>
      <c r="E221" s="257">
        <v>0</v>
      </c>
      <c r="F221" s="258"/>
    </row>
    <row r="222" spans="1:6" ht="16" thickBot="1" x14ac:dyDescent="0.25">
      <c r="A222" s="30" t="s">
        <v>88</v>
      </c>
      <c r="B222" s="259">
        <f>SUM(B220-B221)</f>
        <v>9277</v>
      </c>
      <c r="C222" s="292">
        <v>7217</v>
      </c>
      <c r="D222" s="259">
        <f>SUM(D220-D221)</f>
        <v>165</v>
      </c>
      <c r="E222" s="260">
        <f>E220-E221</f>
        <v>2500</v>
      </c>
      <c r="F222" s="261">
        <f t="shared" ref="F222" si="75">F220-F221</f>
        <v>4000</v>
      </c>
    </row>
    <row r="223" spans="1:6" x14ac:dyDescent="0.2">
      <c r="A223" s="30"/>
      <c r="B223" s="264"/>
      <c r="C223" s="301"/>
      <c r="D223" s="264"/>
      <c r="E223" s="267"/>
      <c r="F223" s="268"/>
    </row>
    <row r="224" spans="1:6" x14ac:dyDescent="0.2">
      <c r="A224" s="30" t="s">
        <v>89</v>
      </c>
      <c r="B224" s="264"/>
      <c r="C224" s="301"/>
      <c r="D224" s="264"/>
      <c r="E224" s="267"/>
      <c r="F224" s="268"/>
    </row>
    <row r="225" spans="1:6" x14ac:dyDescent="0.2">
      <c r="A225" s="32" t="s">
        <v>90</v>
      </c>
      <c r="B225" s="254">
        <f>SUM(B212, B216, B220)</f>
        <v>18658</v>
      </c>
      <c r="C225" s="284">
        <f>SUM(C212, C216, C220)</f>
        <v>20999</v>
      </c>
      <c r="D225" s="254">
        <f>SUM(D212, D216, D220)</f>
        <v>858</v>
      </c>
      <c r="E225" s="257">
        <f>SUM(E212,E216,E220)</f>
        <v>5000</v>
      </c>
      <c r="F225" s="258">
        <f t="shared" ref="F225:F226" si="76">SUM(F212,F216,F220)</f>
        <v>8500</v>
      </c>
    </row>
    <row r="226" spans="1:6" x14ac:dyDescent="0.2">
      <c r="A226" s="32" t="s">
        <v>91</v>
      </c>
      <c r="B226" s="254">
        <f>SUM(B213, B217, B221,)</f>
        <v>790</v>
      </c>
      <c r="C226" s="284">
        <f>SUM(C213, C217, C221)</f>
        <v>2566</v>
      </c>
      <c r="D226" s="254">
        <f>SUM(D213, D217, D221,)</f>
        <v>118</v>
      </c>
      <c r="E226" s="257">
        <f>SUM(E213,E217,E221)</f>
        <v>0</v>
      </c>
      <c r="F226" s="258">
        <f t="shared" si="76"/>
        <v>0</v>
      </c>
    </row>
    <row r="227" spans="1:6" ht="16" thickBot="1" x14ac:dyDescent="0.25">
      <c r="A227" s="32" t="s">
        <v>45</v>
      </c>
      <c r="B227" s="254">
        <v>0</v>
      </c>
      <c r="C227" s="284">
        <v>0</v>
      </c>
      <c r="D227" s="254">
        <v>0</v>
      </c>
      <c r="E227" s="257">
        <v>500</v>
      </c>
      <c r="F227" s="258">
        <v>1000</v>
      </c>
    </row>
    <row r="228" spans="1:6" ht="16" thickBot="1" x14ac:dyDescent="0.25">
      <c r="A228" s="30" t="s">
        <v>92</v>
      </c>
      <c r="B228" s="259">
        <f>SUM(B225-B226-B227)</f>
        <v>17868</v>
      </c>
      <c r="C228" s="292">
        <f>SUM(C225-C227)</f>
        <v>20999</v>
      </c>
      <c r="D228" s="259">
        <f>SUM(D225-D226-D227)</f>
        <v>740</v>
      </c>
      <c r="E228" s="260">
        <f>SUM(E225-E226-E227)</f>
        <v>4500</v>
      </c>
      <c r="F228" s="261">
        <f t="shared" ref="F228" si="77">SUM(F225-F226-F227)</f>
        <v>7500</v>
      </c>
    </row>
    <row r="229" spans="1:6" x14ac:dyDescent="0.2">
      <c r="A229" s="33"/>
      <c r="B229" s="304"/>
      <c r="C229" s="304"/>
      <c r="D229" s="304"/>
      <c r="E229" s="304"/>
      <c r="F229" s="304"/>
    </row>
    <row r="230" spans="1:6" ht="16" thickBot="1" x14ac:dyDescent="0.25">
      <c r="A230" s="33"/>
      <c r="B230" s="304"/>
      <c r="C230" s="304"/>
      <c r="D230" s="304"/>
      <c r="E230" s="314"/>
      <c r="F230" s="314"/>
    </row>
    <row r="231" spans="1:6" x14ac:dyDescent="0.2">
      <c r="A231" s="36" t="s">
        <v>93</v>
      </c>
      <c r="B231" s="234" t="s">
        <v>250</v>
      </c>
      <c r="C231" s="280" t="s">
        <v>206</v>
      </c>
      <c r="D231" s="236" t="s">
        <v>211</v>
      </c>
      <c r="E231" s="237" t="s">
        <v>253</v>
      </c>
      <c r="F231" s="238" t="s">
        <v>248</v>
      </c>
    </row>
    <row r="232" spans="1:6" x14ac:dyDescent="0.2">
      <c r="A232" s="36"/>
      <c r="B232" s="239" t="s">
        <v>212</v>
      </c>
      <c r="C232" s="281" t="s">
        <v>207</v>
      </c>
      <c r="D232" s="241" t="s">
        <v>212</v>
      </c>
      <c r="E232" s="242" t="s">
        <v>205</v>
      </c>
      <c r="F232" s="243" t="s">
        <v>246</v>
      </c>
    </row>
    <row r="233" spans="1:6" ht="16" thickBot="1" x14ac:dyDescent="0.25">
      <c r="A233" s="40"/>
      <c r="B233" s="244"/>
      <c r="C233" s="282"/>
      <c r="D233" s="244"/>
      <c r="E233" s="247"/>
      <c r="F233" s="248"/>
    </row>
    <row r="234" spans="1:6" x14ac:dyDescent="0.2">
      <c r="A234" s="32" t="s">
        <v>94</v>
      </c>
      <c r="B234" s="315">
        <v>-7351</v>
      </c>
      <c r="C234" s="327">
        <v>-6684.58</v>
      </c>
      <c r="D234" s="315">
        <v>-5799</v>
      </c>
      <c r="E234" s="300">
        <v>-9000</v>
      </c>
      <c r="F234" s="316">
        <v>-8000</v>
      </c>
    </row>
    <row r="235" spans="1:6" x14ac:dyDescent="0.2">
      <c r="A235" s="32" t="s">
        <v>95</v>
      </c>
      <c r="B235" s="315">
        <v>-1167</v>
      </c>
      <c r="C235" s="327">
        <v>-1271.43</v>
      </c>
      <c r="D235" s="315">
        <v>-1174</v>
      </c>
      <c r="E235" s="257">
        <v>-1300</v>
      </c>
      <c r="F235" s="317">
        <v>-1500</v>
      </c>
    </row>
    <row r="236" spans="1:6" x14ac:dyDescent="0.2">
      <c r="A236" s="41" t="s">
        <v>180</v>
      </c>
      <c r="B236" s="315">
        <v>-3000</v>
      </c>
      <c r="C236" s="327">
        <v>-3000</v>
      </c>
      <c r="D236" s="315">
        <v>-3547</v>
      </c>
      <c r="E236" s="257">
        <v>-3200</v>
      </c>
      <c r="F236" s="317">
        <v>-3000</v>
      </c>
    </row>
    <row r="237" spans="1:6" x14ac:dyDescent="0.2">
      <c r="A237" s="32" t="s">
        <v>96</v>
      </c>
      <c r="B237" s="315">
        <v>-3927</v>
      </c>
      <c r="C237" s="327">
        <v>-4108.82</v>
      </c>
      <c r="D237" s="315">
        <v>-3704</v>
      </c>
      <c r="E237" s="257">
        <v>-4000</v>
      </c>
      <c r="F237" s="317">
        <v>-4325</v>
      </c>
    </row>
    <row r="238" spans="1:6" x14ac:dyDescent="0.2">
      <c r="A238" s="31" t="s">
        <v>97</v>
      </c>
      <c r="B238" s="315">
        <v>-2599</v>
      </c>
      <c r="C238" s="327">
        <v>-1719</v>
      </c>
      <c r="D238" s="315">
        <v>-2855</v>
      </c>
      <c r="E238" s="257">
        <v>-2500</v>
      </c>
      <c r="F238" s="317">
        <v>-3000</v>
      </c>
    </row>
    <row r="239" spans="1:6" x14ac:dyDescent="0.2">
      <c r="A239" s="31" t="s">
        <v>98</v>
      </c>
      <c r="B239" s="315">
        <v>-2830</v>
      </c>
      <c r="C239" s="327">
        <v>-2060.5</v>
      </c>
      <c r="D239" s="315">
        <v>-1692</v>
      </c>
      <c r="E239" s="257">
        <v>-2500</v>
      </c>
      <c r="F239" s="317">
        <v>-2500</v>
      </c>
    </row>
    <row r="240" spans="1:6" x14ac:dyDescent="0.2">
      <c r="A240" s="31" t="s">
        <v>99</v>
      </c>
      <c r="B240" s="315">
        <v>-7807</v>
      </c>
      <c r="C240" s="327">
        <v>-2115.17</v>
      </c>
      <c r="D240" s="315">
        <v>-1796</v>
      </c>
      <c r="E240" s="257">
        <v>-5000</v>
      </c>
      <c r="F240" s="317">
        <v>-5000</v>
      </c>
    </row>
    <row r="241" spans="1:6" x14ac:dyDescent="0.2">
      <c r="A241" s="32" t="s">
        <v>100</v>
      </c>
      <c r="B241" s="315">
        <v>-4502</v>
      </c>
      <c r="C241" s="327">
        <v>-2585.7600000000002</v>
      </c>
      <c r="D241" s="315">
        <v>-501</v>
      </c>
      <c r="E241" s="257">
        <v>-2000</v>
      </c>
      <c r="F241" s="317">
        <v>-2000</v>
      </c>
    </row>
    <row r="242" spans="1:6" x14ac:dyDescent="0.2">
      <c r="A242" s="31" t="s">
        <v>101</v>
      </c>
      <c r="B242" s="315">
        <v>-2057</v>
      </c>
      <c r="C242" s="327">
        <v>-1427.99</v>
      </c>
      <c r="D242" s="315">
        <v>-1899</v>
      </c>
      <c r="E242" s="257">
        <v>-3000</v>
      </c>
      <c r="F242" s="317">
        <v>-3000</v>
      </c>
    </row>
    <row r="243" spans="1:6" ht="16" thickBot="1" x14ac:dyDescent="0.25">
      <c r="A243" s="31" t="s">
        <v>102</v>
      </c>
      <c r="B243" s="315">
        <v>-21772</v>
      </c>
      <c r="C243" s="328">
        <v>-30881.25</v>
      </c>
      <c r="D243" s="315">
        <v>-1008</v>
      </c>
      <c r="E243" s="257">
        <v>-7000</v>
      </c>
      <c r="F243" s="318">
        <v>-11000</v>
      </c>
    </row>
    <row r="244" spans="1:6" ht="16" thickBot="1" x14ac:dyDescent="0.25">
      <c r="A244" s="71" t="s">
        <v>103</v>
      </c>
      <c r="B244" s="319">
        <f>SUM(B234:B243)</f>
        <v>-57012</v>
      </c>
      <c r="C244" s="294">
        <f>SUM(C234:C243)</f>
        <v>-55854.5</v>
      </c>
      <c r="D244" s="319">
        <f>SUM(D234:D243)</f>
        <v>-23975</v>
      </c>
      <c r="E244" s="320">
        <f>SUM(E234:E243)</f>
        <v>-39500</v>
      </c>
      <c r="F244" s="321">
        <f t="shared" ref="F244" si="78">SUM(F234:F243)</f>
        <v>-43325</v>
      </c>
    </row>
    <row r="245" spans="1:6" x14ac:dyDescent="0.2">
      <c r="A245" s="42"/>
      <c r="B245" s="232"/>
      <c r="C245" s="232"/>
      <c r="D245" s="232"/>
      <c r="E245" s="232"/>
      <c r="F245" s="232"/>
    </row>
    <row r="246" spans="1:6" x14ac:dyDescent="0.2">
      <c r="A246" s="34"/>
      <c r="B246" s="232"/>
      <c r="C246" s="232"/>
      <c r="D246" s="232"/>
      <c r="E246" s="322"/>
      <c r="F246" s="322"/>
    </row>
    <row r="247" spans="1:6" ht="16" thickBot="1" x14ac:dyDescent="0.25">
      <c r="A247" s="33" t="s">
        <v>104</v>
      </c>
      <c r="B247" s="233"/>
      <c r="C247" s="233"/>
      <c r="D247" s="233"/>
      <c r="E247" s="323"/>
      <c r="F247" s="323"/>
    </row>
    <row r="248" spans="1:6" x14ac:dyDescent="0.2">
      <c r="A248" s="34"/>
      <c r="B248" s="234" t="s">
        <v>250</v>
      </c>
      <c r="C248" s="280" t="s">
        <v>206</v>
      </c>
      <c r="D248" s="236" t="s">
        <v>211</v>
      </c>
      <c r="E248" s="237" t="s">
        <v>253</v>
      </c>
      <c r="F248" s="238" t="s">
        <v>248</v>
      </c>
    </row>
    <row r="249" spans="1:6" x14ac:dyDescent="0.2">
      <c r="A249" s="34"/>
      <c r="B249" s="239" t="s">
        <v>212</v>
      </c>
      <c r="C249" s="281" t="s">
        <v>207</v>
      </c>
      <c r="D249" s="241" t="s">
        <v>212</v>
      </c>
      <c r="E249" s="242" t="s">
        <v>205</v>
      </c>
      <c r="F249" s="243" t="s">
        <v>246</v>
      </c>
    </row>
    <row r="250" spans="1:6" ht="16" thickBot="1" x14ac:dyDescent="0.25">
      <c r="A250" s="40"/>
      <c r="B250" s="244"/>
      <c r="C250" s="282"/>
      <c r="D250" s="244"/>
      <c r="E250" s="247"/>
      <c r="F250" s="324"/>
    </row>
    <row r="251" spans="1:6" x14ac:dyDescent="0.2">
      <c r="A251" s="32" t="s">
        <v>152</v>
      </c>
      <c r="B251" s="315">
        <v>-4101</v>
      </c>
      <c r="C251" s="327">
        <v>-6124.32</v>
      </c>
      <c r="D251" s="315">
        <v>-5560</v>
      </c>
      <c r="E251" s="257">
        <v>-6000</v>
      </c>
      <c r="F251" s="317">
        <v>-6500</v>
      </c>
    </row>
    <row r="252" spans="1:6" x14ac:dyDescent="0.2">
      <c r="A252" s="32" t="s">
        <v>105</v>
      </c>
      <c r="B252" s="315">
        <v>-9900</v>
      </c>
      <c r="C252" s="327">
        <v>-10300</v>
      </c>
      <c r="D252" s="315">
        <v>-11000</v>
      </c>
      <c r="E252" s="257">
        <v>-11400</v>
      </c>
      <c r="F252" s="317">
        <v>-11700</v>
      </c>
    </row>
    <row r="253" spans="1:6" x14ac:dyDescent="0.2">
      <c r="A253" s="32" t="s">
        <v>106</v>
      </c>
      <c r="B253" s="315">
        <v>-2216</v>
      </c>
      <c r="C253" s="327">
        <v>-1693.99</v>
      </c>
      <c r="D253" s="315">
        <v>-196</v>
      </c>
      <c r="E253" s="257">
        <v>-2500</v>
      </c>
      <c r="F253" s="317">
        <v>-2500</v>
      </c>
    </row>
    <row r="254" spans="1:6" x14ac:dyDescent="0.2">
      <c r="A254" s="41" t="s">
        <v>239</v>
      </c>
      <c r="B254" s="315">
        <v>-837</v>
      </c>
      <c r="C254" s="327">
        <v>-975.55</v>
      </c>
      <c r="D254" s="315">
        <v>-1006</v>
      </c>
      <c r="E254" s="257">
        <v>-1000</v>
      </c>
      <c r="F254" s="317">
        <v>-1300</v>
      </c>
    </row>
    <row r="255" spans="1:6" x14ac:dyDescent="0.2">
      <c r="A255" s="32" t="s">
        <v>107</v>
      </c>
      <c r="B255" s="315">
        <v>-7703</v>
      </c>
      <c r="C255" s="327">
        <v>-7649.73</v>
      </c>
      <c r="D255" s="315">
        <v>-8669</v>
      </c>
      <c r="E255" s="257">
        <v>-8000</v>
      </c>
      <c r="F255" s="317">
        <v>-7800</v>
      </c>
    </row>
    <row r="256" spans="1:6" x14ac:dyDescent="0.2">
      <c r="A256" s="32" t="s">
        <v>108</v>
      </c>
      <c r="B256" s="315">
        <v>-11134</v>
      </c>
      <c r="C256" s="327">
        <v>-48743.57</v>
      </c>
      <c r="D256" s="315">
        <v>-28435</v>
      </c>
      <c r="E256" s="257">
        <v>-47000</v>
      </c>
      <c r="F256" s="317">
        <v>-50000</v>
      </c>
    </row>
    <row r="257" spans="1:6" hidden="1" x14ac:dyDescent="0.2">
      <c r="A257" s="32" t="s">
        <v>109</v>
      </c>
      <c r="B257" s="315">
        <v>0</v>
      </c>
      <c r="C257" s="327"/>
      <c r="D257" s="315">
        <v>0</v>
      </c>
      <c r="E257" s="257">
        <v>0</v>
      </c>
      <c r="F257" s="317">
        <v>0</v>
      </c>
    </row>
    <row r="258" spans="1:6" x14ac:dyDescent="0.2">
      <c r="A258" s="32" t="s">
        <v>110</v>
      </c>
      <c r="B258" s="315">
        <v>-3368</v>
      </c>
      <c r="C258" s="327">
        <v>-4110.3100000000004</v>
      </c>
      <c r="D258" s="315">
        <v>-117</v>
      </c>
      <c r="E258" s="257">
        <v>-18000</v>
      </c>
      <c r="F258" s="317">
        <v>-3000</v>
      </c>
    </row>
    <row r="259" spans="1:6" x14ac:dyDescent="0.2">
      <c r="A259" s="32" t="s">
        <v>111</v>
      </c>
      <c r="B259" s="315">
        <v>-980</v>
      </c>
      <c r="C259" s="327">
        <v>-1327</v>
      </c>
      <c r="D259" s="315">
        <v>-392</v>
      </c>
      <c r="E259" s="257">
        <v>-700</v>
      </c>
      <c r="F259" s="317">
        <v>-800</v>
      </c>
    </row>
    <row r="260" spans="1:6" x14ac:dyDescent="0.2">
      <c r="A260" s="32" t="s">
        <v>112</v>
      </c>
      <c r="B260" s="315">
        <v>-5155</v>
      </c>
      <c r="C260" s="327">
        <v>-3954.65</v>
      </c>
      <c r="D260" s="315">
        <v>-253</v>
      </c>
      <c r="E260" s="257">
        <v>-1000</v>
      </c>
      <c r="F260" s="317">
        <v>-3000</v>
      </c>
    </row>
    <row r="261" spans="1:6" x14ac:dyDescent="0.2">
      <c r="A261" s="32" t="s">
        <v>113</v>
      </c>
      <c r="B261" s="315">
        <v>-23453</v>
      </c>
      <c r="C261" s="327">
        <v>-27399.39</v>
      </c>
      <c r="D261" s="315">
        <v>-23760</v>
      </c>
      <c r="E261" s="257">
        <v>-27500</v>
      </c>
      <c r="F261" s="317">
        <v>-29500</v>
      </c>
    </row>
    <row r="262" spans="1:6" x14ac:dyDescent="0.2">
      <c r="A262" s="32" t="s">
        <v>114</v>
      </c>
      <c r="B262" s="315">
        <v>-6890</v>
      </c>
      <c r="C262" s="327">
        <v>-3835.45</v>
      </c>
      <c r="D262" s="315">
        <v>-1543</v>
      </c>
      <c r="E262" s="257">
        <v>-6000</v>
      </c>
      <c r="F262" s="317">
        <v>-4000</v>
      </c>
    </row>
    <row r="263" spans="1:6" x14ac:dyDescent="0.2">
      <c r="A263" s="32" t="s">
        <v>115</v>
      </c>
      <c r="B263" s="315">
        <v>-7125</v>
      </c>
      <c r="C263" s="327">
        <v>-2950</v>
      </c>
      <c r="D263" s="315">
        <v>-2575</v>
      </c>
      <c r="E263" s="257">
        <v>-6000</v>
      </c>
      <c r="F263" s="317">
        <v>-3000</v>
      </c>
    </row>
    <row r="264" spans="1:6" x14ac:dyDescent="0.2">
      <c r="A264" s="32" t="s">
        <v>116</v>
      </c>
      <c r="B264" s="315">
        <v>-8938</v>
      </c>
      <c r="C264" s="327">
        <v>-9618.07</v>
      </c>
      <c r="D264" s="315">
        <v>-3829</v>
      </c>
      <c r="E264" s="257">
        <v>-6000</v>
      </c>
      <c r="F264" s="317">
        <v>-9000</v>
      </c>
    </row>
    <row r="265" spans="1:6" x14ac:dyDescent="0.2">
      <c r="A265" s="32" t="s">
        <v>117</v>
      </c>
      <c r="B265" s="315">
        <v>-5848</v>
      </c>
      <c r="C265" s="327">
        <v>-6267.18</v>
      </c>
      <c r="D265" s="315">
        <v>-1500</v>
      </c>
      <c r="E265" s="257">
        <v>-4500</v>
      </c>
      <c r="F265" s="317">
        <v>-5000</v>
      </c>
    </row>
    <row r="266" spans="1:6" x14ac:dyDescent="0.2">
      <c r="A266" s="32" t="s">
        <v>118</v>
      </c>
      <c r="B266" s="315">
        <v>-42500</v>
      </c>
      <c r="C266" s="327">
        <v>-17793</v>
      </c>
      <c r="D266" s="315">
        <v>-17448</v>
      </c>
      <c r="E266" s="257">
        <v>-17598</v>
      </c>
      <c r="F266" s="317">
        <v>-17448</v>
      </c>
    </row>
    <row r="267" spans="1:6" x14ac:dyDescent="0.2">
      <c r="A267" s="32" t="s">
        <v>119</v>
      </c>
      <c r="B267" s="315">
        <v>-19738</v>
      </c>
      <c r="C267" s="327">
        <v>-16901</v>
      </c>
      <c r="D267" s="315">
        <v>-14992</v>
      </c>
      <c r="E267" s="257">
        <v>-15000</v>
      </c>
      <c r="F267" s="317">
        <v>-17000</v>
      </c>
    </row>
    <row r="268" spans="1:6" x14ac:dyDescent="0.2">
      <c r="A268" s="32" t="s">
        <v>120</v>
      </c>
      <c r="B268" s="315">
        <v>0</v>
      </c>
      <c r="C268" s="327">
        <v>-1069</v>
      </c>
      <c r="D268" s="315">
        <v>-14078</v>
      </c>
      <c r="E268" s="257">
        <v>-4000</v>
      </c>
      <c r="F268" s="317">
        <v>-3000</v>
      </c>
    </row>
    <row r="269" spans="1:6" x14ac:dyDescent="0.2">
      <c r="A269" s="31" t="s">
        <v>192</v>
      </c>
      <c r="B269" s="315">
        <v>-385931</v>
      </c>
      <c r="C269" s="327">
        <v>-358104.57</v>
      </c>
      <c r="D269" s="315">
        <v>-278552</v>
      </c>
      <c r="E269" s="257">
        <v>-337000</v>
      </c>
      <c r="F269" s="317">
        <v>-379444</v>
      </c>
    </row>
    <row r="270" spans="1:6" x14ac:dyDescent="0.2">
      <c r="A270" s="32" t="s">
        <v>121</v>
      </c>
      <c r="B270" s="315">
        <v>-87612</v>
      </c>
      <c r="C270" s="327">
        <v>-83165.990000000005</v>
      </c>
      <c r="D270" s="315">
        <v>-54050</v>
      </c>
      <c r="E270" s="257">
        <v>-58200</v>
      </c>
      <c r="F270" s="317">
        <v>-68544</v>
      </c>
    </row>
    <row r="271" spans="1:6" x14ac:dyDescent="0.2">
      <c r="A271" s="32" t="s">
        <v>122</v>
      </c>
      <c r="B271" s="315">
        <v>-1749</v>
      </c>
      <c r="C271" s="327">
        <v>-3510.1</v>
      </c>
      <c r="D271" s="315">
        <v>-613</v>
      </c>
      <c r="E271" s="257">
        <v>-1150</v>
      </c>
      <c r="F271" s="317">
        <v>-1750</v>
      </c>
    </row>
    <row r="272" spans="1:6" x14ac:dyDescent="0.2">
      <c r="A272" s="32" t="s">
        <v>123</v>
      </c>
      <c r="B272" s="315">
        <v>-43129</v>
      </c>
      <c r="C272" s="327">
        <v>-38917.18</v>
      </c>
      <c r="D272" s="315">
        <v>-7352</v>
      </c>
      <c r="E272" s="257">
        <v>-30000</v>
      </c>
      <c r="F272" s="317">
        <v>-37818</v>
      </c>
    </row>
    <row r="273" spans="1:6" x14ac:dyDescent="0.2">
      <c r="A273" s="32" t="s">
        <v>213</v>
      </c>
      <c r="B273" s="315">
        <v>-258</v>
      </c>
      <c r="C273" s="327">
        <v>-270</v>
      </c>
      <c r="D273" s="315">
        <v>0</v>
      </c>
      <c r="E273" s="257">
        <v>-20</v>
      </c>
      <c r="F273" s="317">
        <v>-250</v>
      </c>
    </row>
    <row r="274" spans="1:6" ht="16" thickBot="1" x14ac:dyDescent="0.25">
      <c r="A274" s="31" t="s">
        <v>224</v>
      </c>
      <c r="B274" s="315">
        <v>0</v>
      </c>
      <c r="C274" s="327">
        <v>0</v>
      </c>
      <c r="D274" s="315">
        <v>0</v>
      </c>
      <c r="E274" s="257">
        <v>-4000</v>
      </c>
      <c r="F274" s="317">
        <v>-5000</v>
      </c>
    </row>
    <row r="275" spans="1:6" ht="16" thickBot="1" x14ac:dyDescent="0.25">
      <c r="A275" s="29" t="s">
        <v>124</v>
      </c>
      <c r="B275" s="319">
        <f t="shared" ref="B275:F275" si="79">SUM(B251:B274)</f>
        <v>-678565</v>
      </c>
      <c r="C275" s="294">
        <f t="shared" si="79"/>
        <v>-654680.05000000005</v>
      </c>
      <c r="D275" s="319">
        <f t="shared" si="79"/>
        <v>-475920</v>
      </c>
      <c r="E275" s="320">
        <f t="shared" si="79"/>
        <v>-612568</v>
      </c>
      <c r="F275" s="325">
        <f t="shared" si="79"/>
        <v>-667354</v>
      </c>
    </row>
    <row r="276" spans="1:6" ht="16" thickBot="1" x14ac:dyDescent="0.25">
      <c r="A276" s="30"/>
      <c r="B276" s="326"/>
      <c r="C276" s="232"/>
      <c r="D276" s="326"/>
      <c r="E276" s="322"/>
      <c r="F276" s="322"/>
    </row>
    <row r="277" spans="1:6" ht="16" hidden="1" thickBot="1" x14ac:dyDescent="0.25">
      <c r="A277" s="30" t="s">
        <v>125</v>
      </c>
      <c r="B277" s="232"/>
      <c r="C277" s="355"/>
      <c r="D277" s="232"/>
      <c r="E277" s="358"/>
      <c r="F277" s="362"/>
    </row>
    <row r="278" spans="1:6" ht="16" thickTop="1" x14ac:dyDescent="0.2">
      <c r="A278" s="43"/>
      <c r="B278" s="234" t="s">
        <v>250</v>
      </c>
      <c r="C278" s="280" t="s">
        <v>206</v>
      </c>
      <c r="D278" s="236" t="s">
        <v>211</v>
      </c>
      <c r="E278" s="237" t="s">
        <v>253</v>
      </c>
      <c r="F278" s="238" t="s">
        <v>248</v>
      </c>
    </row>
    <row r="279" spans="1:6" x14ac:dyDescent="0.2">
      <c r="A279" s="34"/>
      <c r="B279" s="239" t="s">
        <v>212</v>
      </c>
      <c r="C279" s="281" t="s">
        <v>207</v>
      </c>
      <c r="D279" s="241" t="s">
        <v>212</v>
      </c>
      <c r="E279" s="242" t="s">
        <v>205</v>
      </c>
      <c r="F279" s="243" t="s">
        <v>246</v>
      </c>
    </row>
    <row r="280" spans="1:6" ht="16" thickBot="1" x14ac:dyDescent="0.25">
      <c r="A280" s="40"/>
      <c r="B280" s="244"/>
      <c r="C280" s="282"/>
      <c r="D280" s="244"/>
      <c r="E280" s="247"/>
      <c r="F280" s="324"/>
    </row>
    <row r="281" spans="1:6" x14ac:dyDescent="0.2">
      <c r="A281" s="30"/>
      <c r="B281" s="339"/>
      <c r="C281" s="341"/>
      <c r="D281" s="256"/>
      <c r="E281" s="257"/>
      <c r="F281" s="317"/>
    </row>
    <row r="282" spans="1:6" x14ac:dyDescent="0.2">
      <c r="A282" s="32" t="s">
        <v>182</v>
      </c>
      <c r="B282" s="338">
        <v>0</v>
      </c>
      <c r="C282" s="327">
        <v>3875</v>
      </c>
      <c r="D282" s="256">
        <v>0</v>
      </c>
      <c r="E282" s="257">
        <v>770</v>
      </c>
      <c r="F282" s="317">
        <v>4000</v>
      </c>
    </row>
    <row r="283" spans="1:6" x14ac:dyDescent="0.2">
      <c r="A283" s="32" t="s">
        <v>126</v>
      </c>
      <c r="B283" s="338">
        <v>1247</v>
      </c>
      <c r="C283" s="327">
        <v>3058</v>
      </c>
      <c r="D283" s="256">
        <v>1247</v>
      </c>
      <c r="E283" s="257">
        <v>150</v>
      </c>
      <c r="F283" s="317">
        <v>3000</v>
      </c>
    </row>
    <row r="284" spans="1:6" ht="16" thickBot="1" x14ac:dyDescent="0.25">
      <c r="A284" s="32" t="s">
        <v>127</v>
      </c>
      <c r="B284" s="340">
        <v>0</v>
      </c>
      <c r="C284" s="337">
        <v>184</v>
      </c>
      <c r="D284" s="256">
        <v>0</v>
      </c>
      <c r="E284" s="257">
        <v>0</v>
      </c>
      <c r="F284" s="317">
        <v>200</v>
      </c>
    </row>
    <row r="285" spans="1:6" ht="16" thickBot="1" x14ac:dyDescent="0.25">
      <c r="A285" s="30" t="s">
        <v>216</v>
      </c>
      <c r="B285" s="329">
        <f>SUM(B282-B283-B284)</f>
        <v>-1247</v>
      </c>
      <c r="C285" s="330">
        <f t="shared" ref="C285:F285" si="80">SUM(C282-C283-C284)</f>
        <v>633</v>
      </c>
      <c r="D285" s="329">
        <f t="shared" si="80"/>
        <v>-1247</v>
      </c>
      <c r="E285" s="331">
        <f t="shared" si="80"/>
        <v>620</v>
      </c>
      <c r="F285" s="332">
        <f t="shared" si="80"/>
        <v>800</v>
      </c>
    </row>
    <row r="286" spans="1:6" x14ac:dyDescent="0.2">
      <c r="A286" s="30"/>
      <c r="B286" s="333"/>
      <c r="C286" s="298"/>
      <c r="D286" s="333"/>
      <c r="E286" s="300"/>
      <c r="F286" s="316"/>
    </row>
    <row r="287" spans="1:6" x14ac:dyDescent="0.2">
      <c r="A287" s="32" t="s">
        <v>214</v>
      </c>
      <c r="B287" s="254">
        <v>0</v>
      </c>
      <c r="C287" s="327">
        <v>19926</v>
      </c>
      <c r="D287" s="254">
        <v>0</v>
      </c>
      <c r="E287" s="257">
        <v>0</v>
      </c>
      <c r="F287" s="317">
        <v>0</v>
      </c>
    </row>
    <row r="288" spans="1:6" x14ac:dyDescent="0.2">
      <c r="A288" s="32" t="s">
        <v>190</v>
      </c>
      <c r="B288" s="254">
        <v>0</v>
      </c>
      <c r="C288" s="327">
        <v>15642</v>
      </c>
      <c r="D288" s="254">
        <v>0</v>
      </c>
      <c r="E288" s="257">
        <v>0</v>
      </c>
      <c r="F288" s="317">
        <v>0</v>
      </c>
    </row>
    <row r="289" spans="1:6" ht="16" thickBot="1" x14ac:dyDescent="0.25">
      <c r="A289" s="32" t="s">
        <v>191</v>
      </c>
      <c r="B289" s="254">
        <v>0</v>
      </c>
      <c r="C289" s="327">
        <v>0</v>
      </c>
      <c r="D289" s="254">
        <v>0</v>
      </c>
      <c r="E289" s="257">
        <v>0</v>
      </c>
      <c r="F289" s="317">
        <v>0</v>
      </c>
    </row>
    <row r="290" spans="1:6" ht="16" thickBot="1" x14ac:dyDescent="0.25">
      <c r="A290" s="33" t="s">
        <v>215</v>
      </c>
      <c r="B290" s="329">
        <v>0</v>
      </c>
      <c r="C290" s="330">
        <f>SUM(C287-C288-C289)</f>
        <v>4284</v>
      </c>
      <c r="D290" s="329">
        <v>0</v>
      </c>
      <c r="E290" s="331">
        <v>0</v>
      </c>
      <c r="F290" s="332">
        <v>0</v>
      </c>
    </row>
    <row r="291" spans="1:6" x14ac:dyDescent="0.2">
      <c r="A291" s="30"/>
      <c r="B291" s="254"/>
      <c r="C291" s="298"/>
      <c r="D291" s="254"/>
      <c r="E291" s="257"/>
      <c r="F291" s="317"/>
    </row>
    <row r="292" spans="1:6" x14ac:dyDescent="0.2">
      <c r="A292" s="32" t="s">
        <v>128</v>
      </c>
      <c r="B292" s="254">
        <v>2000</v>
      </c>
      <c r="C292" s="327">
        <v>39731</v>
      </c>
      <c r="D292" s="254">
        <v>2000</v>
      </c>
      <c r="E292" s="257">
        <v>0</v>
      </c>
      <c r="F292" s="317">
        <v>0</v>
      </c>
    </row>
    <row r="293" spans="1:6" x14ac:dyDescent="0.2">
      <c r="A293" s="32" t="s">
        <v>129</v>
      </c>
      <c r="B293" s="254">
        <v>2445</v>
      </c>
      <c r="C293" s="327">
        <v>16283</v>
      </c>
      <c r="D293" s="254">
        <v>2445</v>
      </c>
      <c r="E293" s="257">
        <v>0</v>
      </c>
      <c r="F293" s="317">
        <v>0</v>
      </c>
    </row>
    <row r="294" spans="1:6" ht="16" thickBot="1" x14ac:dyDescent="0.25">
      <c r="A294" s="32" t="s">
        <v>130</v>
      </c>
      <c r="B294" s="254">
        <v>0</v>
      </c>
      <c r="C294" s="327">
        <v>542</v>
      </c>
      <c r="D294" s="254">
        <v>0</v>
      </c>
      <c r="E294" s="257">
        <v>0</v>
      </c>
      <c r="F294" s="317">
        <v>0</v>
      </c>
    </row>
    <row r="295" spans="1:6" ht="16" thickBot="1" x14ac:dyDescent="0.25">
      <c r="A295" s="30" t="s">
        <v>217</v>
      </c>
      <c r="B295" s="329">
        <f t="shared" ref="B295" si="81">SUM(B292-B293-B294)</f>
        <v>-445</v>
      </c>
      <c r="C295" s="330">
        <f>SUM(C292-C293-C294)</f>
        <v>22906</v>
      </c>
      <c r="D295" s="329">
        <f t="shared" ref="D295" si="82">SUM(D292-D293-D294)</f>
        <v>-445</v>
      </c>
      <c r="E295" s="331">
        <f>SUM(E292-E293-E294)</f>
        <v>0</v>
      </c>
      <c r="F295" s="332">
        <f>SUM(F292-F293-F294)</f>
        <v>0</v>
      </c>
    </row>
    <row r="296" spans="1:6" x14ac:dyDescent="0.2">
      <c r="A296" s="30"/>
      <c r="B296" s="254"/>
      <c r="C296" s="328"/>
      <c r="D296" s="254"/>
      <c r="E296" s="257"/>
      <c r="F296" s="317"/>
    </row>
    <row r="297" spans="1:6" x14ac:dyDescent="0.2">
      <c r="A297" s="32" t="s">
        <v>131</v>
      </c>
      <c r="B297" s="254">
        <v>0</v>
      </c>
      <c r="C297" s="335">
        <v>13371</v>
      </c>
      <c r="D297" s="254">
        <v>0</v>
      </c>
      <c r="E297" s="257">
        <v>0</v>
      </c>
      <c r="F297" s="317">
        <v>5000</v>
      </c>
    </row>
    <row r="298" spans="1:6" x14ac:dyDescent="0.2">
      <c r="A298" s="32" t="s">
        <v>132</v>
      </c>
      <c r="B298" s="254">
        <v>0</v>
      </c>
      <c r="C298" s="328">
        <v>3651</v>
      </c>
      <c r="D298" s="254">
        <v>0</v>
      </c>
      <c r="E298" s="257">
        <v>0</v>
      </c>
      <c r="F298" s="317">
        <v>0</v>
      </c>
    </row>
    <row r="299" spans="1:6" ht="16" thickBot="1" x14ac:dyDescent="0.25">
      <c r="A299" s="32" t="s">
        <v>133</v>
      </c>
      <c r="B299" s="254">
        <v>0</v>
      </c>
      <c r="C299" s="298">
        <v>552</v>
      </c>
      <c r="D299" s="254">
        <v>0</v>
      </c>
      <c r="E299" s="257">
        <v>0</v>
      </c>
      <c r="F299" s="317">
        <v>0</v>
      </c>
    </row>
    <row r="300" spans="1:6" ht="16" thickBot="1" x14ac:dyDescent="0.25">
      <c r="A300" s="30" t="s">
        <v>218</v>
      </c>
      <c r="B300" s="329">
        <f t="shared" ref="B300" si="83">SUM(B297-B298-B299)</f>
        <v>0</v>
      </c>
      <c r="C300" s="330">
        <f>SUM(C297-C298-C299)</f>
        <v>9168</v>
      </c>
      <c r="D300" s="329">
        <f t="shared" ref="D300" si="84">SUM(D297-D298-D299)</f>
        <v>0</v>
      </c>
      <c r="E300" s="331">
        <v>0</v>
      </c>
      <c r="F300" s="334">
        <f>SUM(F297-F298-F299)</f>
        <v>5000</v>
      </c>
    </row>
    <row r="301" spans="1:6" x14ac:dyDescent="0.2">
      <c r="A301" s="30"/>
      <c r="B301" s="254"/>
      <c r="C301" s="298"/>
      <c r="D301" s="254"/>
      <c r="E301" s="257"/>
      <c r="F301" s="317"/>
    </row>
    <row r="302" spans="1:6" x14ac:dyDescent="0.2">
      <c r="A302" s="32" t="s">
        <v>242</v>
      </c>
      <c r="B302" s="254">
        <v>0</v>
      </c>
      <c r="C302" s="327">
        <v>5060</v>
      </c>
      <c r="D302" s="254">
        <v>0</v>
      </c>
      <c r="E302" s="257">
        <v>2908</v>
      </c>
      <c r="F302" s="317">
        <v>4000</v>
      </c>
    </row>
    <row r="303" spans="1:6" x14ac:dyDescent="0.2">
      <c r="A303" s="32" t="s">
        <v>134</v>
      </c>
      <c r="B303" s="254">
        <v>0</v>
      </c>
      <c r="C303" s="327">
        <v>2548</v>
      </c>
      <c r="D303" s="254">
        <v>0</v>
      </c>
      <c r="E303" s="257">
        <v>2281</v>
      </c>
      <c r="F303" s="317">
        <v>2500</v>
      </c>
    </row>
    <row r="304" spans="1:6" ht="16" thickBot="1" x14ac:dyDescent="0.25">
      <c r="A304" s="32" t="s">
        <v>135</v>
      </c>
      <c r="B304" s="254">
        <v>0</v>
      </c>
      <c r="C304" s="327">
        <v>0</v>
      </c>
      <c r="D304" s="254">
        <v>0</v>
      </c>
      <c r="E304" s="257">
        <v>0</v>
      </c>
      <c r="F304" s="317">
        <v>300</v>
      </c>
    </row>
    <row r="305" spans="1:6" ht="16" thickBot="1" x14ac:dyDescent="0.25">
      <c r="A305" s="30" t="s">
        <v>219</v>
      </c>
      <c r="B305" s="329">
        <v>0</v>
      </c>
      <c r="C305" s="341">
        <f>SUM(C302-C303-C304)</f>
        <v>2512</v>
      </c>
      <c r="D305" s="329">
        <v>0</v>
      </c>
      <c r="E305" s="331">
        <f>SUM(E302-E303-E304)</f>
        <v>627</v>
      </c>
      <c r="F305" s="334">
        <f>SUM(F302-F303-F304)</f>
        <v>1200</v>
      </c>
    </row>
    <row r="306" spans="1:6" x14ac:dyDescent="0.2">
      <c r="A306" s="30"/>
      <c r="B306" s="338"/>
      <c r="C306" s="341"/>
      <c r="D306" s="256"/>
      <c r="E306" s="257"/>
      <c r="F306" s="317"/>
    </row>
    <row r="307" spans="1:6" x14ac:dyDescent="0.2">
      <c r="A307" s="32" t="s">
        <v>237</v>
      </c>
      <c r="B307" s="338">
        <v>0</v>
      </c>
      <c r="C307" s="327">
        <v>1440</v>
      </c>
      <c r="D307" s="256">
        <v>0</v>
      </c>
      <c r="E307" s="257">
        <v>2448</v>
      </c>
      <c r="F307" s="317">
        <v>2100</v>
      </c>
    </row>
    <row r="308" spans="1:6" x14ac:dyDescent="0.2">
      <c r="A308" s="32" t="s">
        <v>136</v>
      </c>
      <c r="B308" s="338">
        <v>0</v>
      </c>
      <c r="C308" s="327">
        <v>1139</v>
      </c>
      <c r="D308" s="256">
        <v>0</v>
      </c>
      <c r="E308" s="257">
        <v>1833</v>
      </c>
      <c r="F308" s="317">
        <v>1300</v>
      </c>
    </row>
    <row r="309" spans="1:6" ht="16" thickBot="1" x14ac:dyDescent="0.25">
      <c r="A309" s="32" t="s">
        <v>137</v>
      </c>
      <c r="B309" s="338">
        <v>0</v>
      </c>
      <c r="C309" s="337">
        <v>230</v>
      </c>
      <c r="D309" s="256">
        <v>0</v>
      </c>
      <c r="E309" s="257">
        <v>90</v>
      </c>
      <c r="F309" s="317">
        <v>200</v>
      </c>
    </row>
    <row r="310" spans="1:6" ht="16" thickBot="1" x14ac:dyDescent="0.25">
      <c r="A310" s="30" t="s">
        <v>220</v>
      </c>
      <c r="B310" s="329">
        <f t="shared" ref="B310" si="85">SUM(B307-B308-B309)</f>
        <v>0</v>
      </c>
      <c r="C310" s="330">
        <f>SUM(C307-C308-C309)</f>
        <v>71</v>
      </c>
      <c r="D310" s="329">
        <f t="shared" ref="D310" si="86">SUM(D307-D308-D309)</f>
        <v>0</v>
      </c>
      <c r="E310" s="331">
        <f>SUM(E307-E308-E309)</f>
        <v>525</v>
      </c>
      <c r="F310" s="334">
        <f t="shared" ref="F310" si="87">SUM(F307-F308-F309)</f>
        <v>600</v>
      </c>
    </row>
    <row r="311" spans="1:6" x14ac:dyDescent="0.2">
      <c r="A311" s="30"/>
      <c r="B311" s="254"/>
      <c r="C311" s="327"/>
      <c r="D311" s="254"/>
      <c r="E311" s="257"/>
      <c r="F311" s="317"/>
    </row>
    <row r="312" spans="1:6" x14ac:dyDescent="0.2">
      <c r="A312" s="32" t="s">
        <v>138</v>
      </c>
      <c r="B312" s="254">
        <v>0</v>
      </c>
      <c r="C312" s="327">
        <v>2765</v>
      </c>
      <c r="D312" s="254">
        <v>0</v>
      </c>
      <c r="E312" s="257">
        <v>0</v>
      </c>
      <c r="F312" s="317">
        <v>2500</v>
      </c>
    </row>
    <row r="313" spans="1:6" x14ac:dyDescent="0.2">
      <c r="A313" s="32" t="s">
        <v>139</v>
      </c>
      <c r="B313" s="254">
        <v>0</v>
      </c>
      <c r="C313" s="327">
        <v>1162</v>
      </c>
      <c r="D313" s="254">
        <v>0</v>
      </c>
      <c r="E313" s="257">
        <v>0</v>
      </c>
      <c r="F313" s="317">
        <v>1500</v>
      </c>
    </row>
    <row r="314" spans="1:6" ht="16" thickBot="1" x14ac:dyDescent="0.25">
      <c r="A314" s="32" t="s">
        <v>140</v>
      </c>
      <c r="B314" s="254">
        <v>0</v>
      </c>
      <c r="C314" s="328">
        <v>0</v>
      </c>
      <c r="D314" s="254">
        <v>0</v>
      </c>
      <c r="E314" s="257">
        <v>0</v>
      </c>
      <c r="F314" s="317">
        <v>90</v>
      </c>
    </row>
    <row r="315" spans="1:6" ht="16" thickBot="1" x14ac:dyDescent="0.25">
      <c r="A315" s="30" t="s">
        <v>221</v>
      </c>
      <c r="B315" s="329">
        <f t="shared" ref="B315" si="88">SUM(B312-B313-B314)</f>
        <v>0</v>
      </c>
      <c r="C315" s="336">
        <f>SUM(C312-C313-C314)</f>
        <v>1603</v>
      </c>
      <c r="D315" s="329">
        <f t="shared" ref="D315" si="89">SUM(D312-D313-D314)</f>
        <v>0</v>
      </c>
      <c r="E315" s="331">
        <f>SUM(E312-E313-E314)</f>
        <v>0</v>
      </c>
      <c r="F315" s="334">
        <f t="shared" ref="F315" si="90">SUM(F312-F313-F314)</f>
        <v>910</v>
      </c>
    </row>
    <row r="316" spans="1:6" x14ac:dyDescent="0.2">
      <c r="A316" s="30"/>
      <c r="B316" s="254"/>
      <c r="C316" s="327"/>
      <c r="D316" s="254"/>
      <c r="E316" s="257"/>
      <c r="F316" s="317"/>
    </row>
    <row r="317" spans="1:6" x14ac:dyDescent="0.2">
      <c r="A317" s="32" t="s">
        <v>141</v>
      </c>
      <c r="B317" s="254">
        <v>0</v>
      </c>
      <c r="C317" s="327">
        <v>0</v>
      </c>
      <c r="D317" s="254">
        <v>0</v>
      </c>
      <c r="E317" s="257">
        <v>0</v>
      </c>
      <c r="F317" s="317">
        <v>0</v>
      </c>
    </row>
    <row r="318" spans="1:6" ht="16" thickBot="1" x14ac:dyDescent="0.25">
      <c r="A318" s="32" t="s">
        <v>236</v>
      </c>
      <c r="B318" s="254">
        <v>149</v>
      </c>
      <c r="C318" s="328">
        <v>7664</v>
      </c>
      <c r="D318" s="254">
        <v>149</v>
      </c>
      <c r="E318" s="257">
        <v>0</v>
      </c>
      <c r="F318" s="317">
        <v>0</v>
      </c>
    </row>
    <row r="319" spans="1:6" ht="16" thickBot="1" x14ac:dyDescent="0.25">
      <c r="A319" s="30" t="s">
        <v>142</v>
      </c>
      <c r="B319" s="329">
        <f t="shared" ref="B319" si="91">SUM(B317-B318)</f>
        <v>-149</v>
      </c>
      <c r="C319" s="330">
        <f>SUM(C317-C318)</f>
        <v>-7664</v>
      </c>
      <c r="D319" s="329">
        <f t="shared" ref="D319" si="92">SUM(D317-D318)</f>
        <v>-149</v>
      </c>
      <c r="E319" s="331">
        <f>SUM(E317-E318)</f>
        <v>0</v>
      </c>
      <c r="F319" s="334">
        <f t="shared" ref="F319" si="93">SUM(F317-F318)</f>
        <v>0</v>
      </c>
    </row>
    <row r="320" spans="1:6" x14ac:dyDescent="0.2">
      <c r="A320" s="30"/>
      <c r="B320" s="333"/>
      <c r="C320" s="341"/>
      <c r="D320" s="333"/>
      <c r="E320" s="300"/>
      <c r="F320" s="316"/>
    </row>
    <row r="321" spans="1:8" x14ac:dyDescent="0.2">
      <c r="A321" s="32" t="s">
        <v>143</v>
      </c>
      <c r="B321" s="254">
        <f>SUM(B282, B287, B292, B297, B302, B307, B312, B317)</f>
        <v>2000</v>
      </c>
      <c r="C321" s="284">
        <f t="shared" ref="C321:F321" si="94">SUM(C282, C287, C292, C297, C302, C307, C312, C317)</f>
        <v>86168</v>
      </c>
      <c r="D321" s="254">
        <f t="shared" si="94"/>
        <v>2000</v>
      </c>
      <c r="E321" s="257">
        <f t="shared" si="94"/>
        <v>6126</v>
      </c>
      <c r="F321" s="317">
        <f t="shared" si="94"/>
        <v>17600</v>
      </c>
    </row>
    <row r="322" spans="1:8" x14ac:dyDescent="0.2">
      <c r="A322" s="32" t="s">
        <v>144</v>
      </c>
      <c r="B322" s="254">
        <f>SUM(B283, B288, B293, B298, B303, B308, B313, B318, )</f>
        <v>3841</v>
      </c>
      <c r="C322" s="284">
        <f t="shared" ref="C322:F322" si="95">SUM(C283, C288, C293, C298, C303, C308, C313, C318, )</f>
        <v>51147</v>
      </c>
      <c r="D322" s="254">
        <f t="shared" si="95"/>
        <v>3841</v>
      </c>
      <c r="E322" s="257">
        <f t="shared" si="95"/>
        <v>4264</v>
      </c>
      <c r="F322" s="317">
        <f t="shared" si="95"/>
        <v>8300</v>
      </c>
    </row>
    <row r="323" spans="1:8" ht="16" thickBot="1" x14ac:dyDescent="0.25">
      <c r="A323" s="32" t="s">
        <v>145</v>
      </c>
      <c r="B323" s="343">
        <f>SUM(B284, B289, B294, B299, B304, B309, B314)</f>
        <v>0</v>
      </c>
      <c r="C323" s="342">
        <f>SUM(C284, C289, C294, C299, C304, C309, C314)</f>
        <v>1508</v>
      </c>
      <c r="D323" s="343">
        <f>SUM(D284, D289, D294, D299, D304, D309, D314)</f>
        <v>0</v>
      </c>
      <c r="E323" s="344">
        <f>SUM(E284, E289, E294, E299, E304, E309, E314)</f>
        <v>90</v>
      </c>
      <c r="F323" s="345">
        <f>SUM(F284, F289, F294, F299, F304, F309, F314)</f>
        <v>790</v>
      </c>
      <c r="H323" s="346"/>
    </row>
    <row r="324" spans="1:8" ht="16" thickBot="1" x14ac:dyDescent="0.25">
      <c r="A324" s="30" t="s">
        <v>146</v>
      </c>
      <c r="B324" s="329">
        <f t="shared" ref="B324" si="96">SUM(B321-B322-B323)</f>
        <v>-1841</v>
      </c>
      <c r="C324" s="337">
        <f>SUM(C321-C322-C323)</f>
        <v>33513</v>
      </c>
      <c r="D324" s="329">
        <f t="shared" ref="D324" si="97">SUM(D321-D322-D323)</f>
        <v>-1841</v>
      </c>
      <c r="E324" s="331">
        <f>SUM(E321-E322-E323)</f>
        <v>1772</v>
      </c>
      <c r="F324" s="332">
        <f t="shared" ref="F324" si="98">SUM(F321-F322-F323)</f>
        <v>8510</v>
      </c>
    </row>
    <row r="325" spans="1:8" x14ac:dyDescent="0.2">
      <c r="A325" s="45" t="s">
        <v>238</v>
      </c>
      <c r="B325" s="27"/>
      <c r="C325" s="166"/>
      <c r="D325" s="27"/>
      <c r="E325" s="46"/>
      <c r="F325" s="75"/>
    </row>
    <row r="326" spans="1:8" x14ac:dyDescent="0.2">
      <c r="A326" s="45"/>
      <c r="B326" s="27"/>
      <c r="C326" s="166"/>
      <c r="D326" s="27"/>
      <c r="E326"/>
      <c r="F326" s="76"/>
    </row>
    <row r="327" spans="1:8" x14ac:dyDescent="0.2">
      <c r="B327" s="27"/>
      <c r="C327" s="167"/>
      <c r="D327" s="27"/>
      <c r="E327"/>
      <c r="F327" s="76"/>
    </row>
    <row r="328" spans="1:8" x14ac:dyDescent="0.2">
      <c r="B328" s="27"/>
      <c r="C328" s="167"/>
      <c r="D328" s="27"/>
      <c r="E328"/>
      <c r="F328" s="76"/>
    </row>
    <row r="329" spans="1:8" x14ac:dyDescent="0.2">
      <c r="B329" s="27"/>
      <c r="C329" s="167"/>
      <c r="D329" s="27"/>
      <c r="E329"/>
      <c r="F329" s="76"/>
    </row>
    <row r="330" spans="1:8" x14ac:dyDescent="0.2">
      <c r="B330" s="27"/>
      <c r="C330" s="167"/>
      <c r="D330" s="27"/>
      <c r="E330"/>
      <c r="F330" s="76"/>
    </row>
    <row r="331" spans="1:8" x14ac:dyDescent="0.2">
      <c r="B331" s="27"/>
      <c r="C331" s="167"/>
      <c r="D331" s="27"/>
      <c r="E331"/>
      <c r="F331" s="76"/>
    </row>
    <row r="332" spans="1:8" x14ac:dyDescent="0.2">
      <c r="B332" s="27"/>
      <c r="C332" s="167"/>
      <c r="D332" s="27"/>
      <c r="E332"/>
      <c r="F332" s="76"/>
    </row>
    <row r="333" spans="1:8" x14ac:dyDescent="0.2">
      <c r="B333" s="27"/>
      <c r="C333" s="167"/>
      <c r="D333" s="27"/>
      <c r="E333"/>
      <c r="F333" s="76"/>
    </row>
    <row r="334" spans="1:8" x14ac:dyDescent="0.2">
      <c r="B334" s="27"/>
      <c r="C334" s="167"/>
      <c r="D334" s="27"/>
      <c r="E334"/>
      <c r="F334" s="76"/>
    </row>
    <row r="335" spans="1:8" x14ac:dyDescent="0.2">
      <c r="B335" s="27"/>
      <c r="C335" s="167"/>
      <c r="D335" s="27"/>
      <c r="E335"/>
      <c r="F335" s="76"/>
    </row>
    <row r="336" spans="1:8" x14ac:dyDescent="0.2">
      <c r="B336" s="27"/>
      <c r="C336" s="167"/>
      <c r="D336" s="27"/>
      <c r="E336"/>
      <c r="F336" s="76"/>
    </row>
    <row r="337" spans="2:6" x14ac:dyDescent="0.2">
      <c r="B337" s="27"/>
      <c r="C337" s="167"/>
      <c r="D337" s="27"/>
      <c r="E337"/>
      <c r="F337" s="76"/>
    </row>
    <row r="338" spans="2:6" x14ac:dyDescent="0.2">
      <c r="B338" s="27"/>
      <c r="C338" s="167"/>
      <c r="D338" s="27"/>
      <c r="E338"/>
      <c r="F338" s="76"/>
    </row>
    <row r="339" spans="2:6" x14ac:dyDescent="0.2">
      <c r="B339" s="27"/>
      <c r="C339" s="167"/>
      <c r="D339" s="27"/>
      <c r="E339"/>
      <c r="F339" s="76"/>
    </row>
    <row r="340" spans="2:6" x14ac:dyDescent="0.2">
      <c r="B340" s="27"/>
      <c r="C340" s="167"/>
      <c r="D340" s="27"/>
      <c r="E340"/>
      <c r="F340" s="76"/>
    </row>
    <row r="341" spans="2:6" x14ac:dyDescent="0.2">
      <c r="B341" s="27"/>
      <c r="C341" s="167"/>
      <c r="D341" s="27"/>
      <c r="E341"/>
      <c r="F341" s="76"/>
    </row>
    <row r="342" spans="2:6" x14ac:dyDescent="0.2">
      <c r="B342" s="27"/>
      <c r="C342" s="167"/>
      <c r="D342" s="27"/>
      <c r="E342"/>
      <c r="F342" s="76"/>
    </row>
    <row r="343" spans="2:6" x14ac:dyDescent="0.2">
      <c r="B343" s="27"/>
      <c r="C343" s="167"/>
      <c r="D343" s="27"/>
      <c r="E343"/>
      <c r="F343" s="76"/>
    </row>
    <row r="344" spans="2:6" x14ac:dyDescent="0.2">
      <c r="B344" s="27"/>
      <c r="C344" s="167"/>
      <c r="D344" s="27"/>
      <c r="E344"/>
      <c r="F344" s="76"/>
    </row>
    <row r="345" spans="2:6" x14ac:dyDescent="0.2">
      <c r="B345" s="27"/>
      <c r="C345" s="167"/>
      <c r="D345" s="27"/>
      <c r="E345"/>
      <c r="F345" s="76"/>
    </row>
    <row r="346" spans="2:6" x14ac:dyDescent="0.2">
      <c r="B346" s="27"/>
      <c r="C346" s="167"/>
      <c r="D346" s="27"/>
      <c r="E346"/>
      <c r="F346" s="76"/>
    </row>
    <row r="347" spans="2:6" x14ac:dyDescent="0.2">
      <c r="B347" s="27"/>
      <c r="C347" s="167"/>
      <c r="D347" s="27"/>
      <c r="E347"/>
      <c r="F347" s="76"/>
    </row>
    <row r="348" spans="2:6" x14ac:dyDescent="0.2">
      <c r="B348" s="27"/>
      <c r="C348" s="167"/>
      <c r="D348" s="27"/>
      <c r="E348"/>
      <c r="F348" s="76"/>
    </row>
    <row r="349" spans="2:6" x14ac:dyDescent="0.2">
      <c r="B349" s="27"/>
      <c r="C349" s="167"/>
      <c r="D349" s="27"/>
      <c r="E349"/>
      <c r="F349" s="76"/>
    </row>
    <row r="350" spans="2:6" x14ac:dyDescent="0.2">
      <c r="B350" s="27"/>
      <c r="C350" s="167"/>
      <c r="D350" s="27"/>
      <c r="E350"/>
      <c r="F350" s="76"/>
    </row>
    <row r="351" spans="2:6" x14ac:dyDescent="0.2">
      <c r="B351" s="27"/>
      <c r="C351" s="167"/>
      <c r="D351" s="27"/>
      <c r="E351"/>
      <c r="F351" s="76"/>
    </row>
    <row r="352" spans="2:6" x14ac:dyDescent="0.2">
      <c r="B352" s="27"/>
      <c r="C352" s="167"/>
      <c r="D352" s="27"/>
      <c r="E352"/>
      <c r="F352" s="76"/>
    </row>
    <row r="353" spans="2:6" x14ac:dyDescent="0.2">
      <c r="B353" s="27"/>
      <c r="C353" s="167"/>
      <c r="D353" s="27"/>
      <c r="E353"/>
      <c r="F353" s="76"/>
    </row>
    <row r="354" spans="2:6" x14ac:dyDescent="0.2">
      <c r="B354" s="27"/>
      <c r="C354" s="167"/>
      <c r="D354" s="27"/>
      <c r="E354"/>
      <c r="F354" s="76"/>
    </row>
    <row r="355" spans="2:6" x14ac:dyDescent="0.2">
      <c r="B355" s="27"/>
      <c r="C355" s="167"/>
      <c r="D355" s="27"/>
      <c r="E355"/>
      <c r="F355" s="76"/>
    </row>
    <row r="356" spans="2:6" x14ac:dyDescent="0.2">
      <c r="B356" s="27"/>
      <c r="C356" s="167"/>
      <c r="D356" s="27"/>
      <c r="E356"/>
      <c r="F356" s="76"/>
    </row>
    <row r="357" spans="2:6" x14ac:dyDescent="0.2">
      <c r="B357" s="27"/>
      <c r="C357" s="167"/>
      <c r="D357" s="27"/>
      <c r="E357"/>
      <c r="F357" s="76"/>
    </row>
    <row r="358" spans="2:6" x14ac:dyDescent="0.2">
      <c r="B358" s="27"/>
      <c r="C358" s="167"/>
      <c r="D358" s="27"/>
      <c r="E358"/>
      <c r="F358" s="76"/>
    </row>
    <row r="359" spans="2:6" x14ac:dyDescent="0.2">
      <c r="B359" s="27"/>
      <c r="C359" s="167"/>
      <c r="D359" s="27"/>
      <c r="E359"/>
      <c r="F359" s="76"/>
    </row>
    <row r="360" spans="2:6" x14ac:dyDescent="0.2">
      <c r="B360" s="27"/>
      <c r="C360" s="167"/>
      <c r="D360" s="27"/>
      <c r="E360"/>
      <c r="F360" s="76"/>
    </row>
    <row r="361" spans="2:6" x14ac:dyDescent="0.2">
      <c r="B361" s="27"/>
      <c r="C361" s="167"/>
      <c r="D361" s="27"/>
      <c r="E361"/>
      <c r="F361" s="76"/>
    </row>
    <row r="362" spans="2:6" x14ac:dyDescent="0.2">
      <c r="B362" s="27"/>
      <c r="C362" s="167"/>
      <c r="D362" s="27"/>
      <c r="E362"/>
      <c r="F362" s="76"/>
    </row>
    <row r="363" spans="2:6" x14ac:dyDescent="0.2">
      <c r="B363" s="27"/>
      <c r="C363" s="167"/>
      <c r="D363" s="27"/>
      <c r="E363"/>
      <c r="F363" s="76"/>
    </row>
    <row r="364" spans="2:6" x14ac:dyDescent="0.2">
      <c r="B364" s="27"/>
      <c r="C364" s="167"/>
      <c r="D364" s="27"/>
      <c r="E364"/>
      <c r="F364" s="76"/>
    </row>
    <row r="365" spans="2:6" x14ac:dyDescent="0.2">
      <c r="B365" s="27"/>
      <c r="C365" s="167"/>
      <c r="D365" s="27"/>
      <c r="E365"/>
      <c r="F365" s="76"/>
    </row>
    <row r="366" spans="2:6" x14ac:dyDescent="0.2">
      <c r="B366" s="27"/>
      <c r="C366" s="167"/>
      <c r="D366" s="27"/>
      <c r="E366"/>
      <c r="F366" s="76"/>
    </row>
    <row r="367" spans="2:6" x14ac:dyDescent="0.2">
      <c r="B367" s="27"/>
      <c r="C367" s="167"/>
      <c r="D367" s="27"/>
      <c r="E367"/>
      <c r="F367" s="76"/>
    </row>
    <row r="368" spans="2:6" x14ac:dyDescent="0.2">
      <c r="B368" s="27"/>
      <c r="C368" s="167"/>
      <c r="D368" s="27"/>
      <c r="E368"/>
      <c r="F368" s="76"/>
    </row>
    <row r="369" spans="2:6" x14ac:dyDescent="0.2">
      <c r="B369" s="27"/>
      <c r="C369" s="167"/>
      <c r="D369" s="27"/>
      <c r="E369"/>
      <c r="F369" s="76"/>
    </row>
    <row r="370" spans="2:6" x14ac:dyDescent="0.2">
      <c r="B370" s="27"/>
      <c r="C370" s="167"/>
      <c r="D370" s="27"/>
      <c r="E370"/>
      <c r="F370" s="76"/>
    </row>
    <row r="371" spans="2:6" x14ac:dyDescent="0.2">
      <c r="B371" s="27"/>
      <c r="C371" s="167"/>
      <c r="D371" s="27"/>
      <c r="E371"/>
      <c r="F371" s="76"/>
    </row>
    <row r="372" spans="2:6" x14ac:dyDescent="0.2">
      <c r="B372" s="27"/>
      <c r="C372" s="167"/>
      <c r="D372" s="27"/>
      <c r="E372"/>
      <c r="F372" s="76"/>
    </row>
    <row r="373" spans="2:6" x14ac:dyDescent="0.2">
      <c r="B373" s="27"/>
      <c r="C373" s="167"/>
      <c r="D373" s="27"/>
      <c r="E373"/>
      <c r="F373" s="76"/>
    </row>
    <row r="374" spans="2:6" x14ac:dyDescent="0.2">
      <c r="B374" s="27"/>
      <c r="C374" s="167"/>
      <c r="D374" s="27"/>
      <c r="E374"/>
      <c r="F374" s="76"/>
    </row>
    <row r="375" spans="2:6" x14ac:dyDescent="0.2">
      <c r="B375" s="27"/>
      <c r="C375" s="167"/>
      <c r="D375" s="27"/>
      <c r="E375"/>
      <c r="F375" s="76"/>
    </row>
    <row r="376" spans="2:6" x14ac:dyDescent="0.2">
      <c r="B376" s="27"/>
      <c r="C376" s="167"/>
      <c r="D376" s="27"/>
      <c r="E376"/>
      <c r="F376" s="76"/>
    </row>
    <row r="377" spans="2:6" x14ac:dyDescent="0.2">
      <c r="B377" s="27"/>
      <c r="C377" s="167"/>
      <c r="D377" s="27"/>
      <c r="E377"/>
      <c r="F377" s="76"/>
    </row>
    <row r="378" spans="2:6" x14ac:dyDescent="0.2">
      <c r="B378" s="27"/>
      <c r="C378" s="167"/>
      <c r="D378" s="27"/>
      <c r="E378"/>
      <c r="F378" s="76"/>
    </row>
    <row r="379" spans="2:6" x14ac:dyDescent="0.2">
      <c r="B379" s="27"/>
      <c r="C379" s="167"/>
      <c r="D379" s="27"/>
      <c r="E379"/>
      <c r="F379" s="76"/>
    </row>
    <row r="380" spans="2:6" x14ac:dyDescent="0.2">
      <c r="B380" s="27"/>
      <c r="C380" s="167"/>
      <c r="D380" s="27"/>
      <c r="E380"/>
      <c r="F380" s="76"/>
    </row>
    <row r="381" spans="2:6" x14ac:dyDescent="0.2">
      <c r="B381" s="27"/>
      <c r="C381" s="167"/>
      <c r="D381" s="27"/>
      <c r="E381"/>
      <c r="F381" s="76"/>
    </row>
    <row r="382" spans="2:6" x14ac:dyDescent="0.2">
      <c r="B382" s="27"/>
      <c r="C382" s="167"/>
      <c r="D382" s="27"/>
      <c r="E382"/>
      <c r="F382" s="76"/>
    </row>
    <row r="383" spans="2:6" x14ac:dyDescent="0.2">
      <c r="B383" s="27"/>
      <c r="C383" s="167"/>
      <c r="D383" s="27"/>
      <c r="E383"/>
      <c r="F383" s="76"/>
    </row>
    <row r="384" spans="2:6" x14ac:dyDescent="0.2">
      <c r="B384" s="27"/>
      <c r="C384" s="167"/>
      <c r="D384" s="27"/>
      <c r="E384"/>
      <c r="F384" s="76"/>
    </row>
    <row r="385" spans="2:6" x14ac:dyDescent="0.2">
      <c r="B385" s="27"/>
      <c r="C385" s="167"/>
      <c r="D385" s="27"/>
      <c r="E385"/>
      <c r="F385" s="76"/>
    </row>
    <row r="386" spans="2:6" x14ac:dyDescent="0.2">
      <c r="B386" s="27"/>
      <c r="C386" s="167"/>
      <c r="D386" s="27"/>
      <c r="E386"/>
      <c r="F386" s="76"/>
    </row>
    <row r="387" spans="2:6" x14ac:dyDescent="0.2">
      <c r="B387" s="27"/>
      <c r="C387" s="167"/>
      <c r="D387" s="27"/>
      <c r="E387"/>
      <c r="F387" s="76"/>
    </row>
    <row r="388" spans="2:6" x14ac:dyDescent="0.2">
      <c r="B388" s="27"/>
      <c r="C388" s="167"/>
      <c r="D388" s="27"/>
      <c r="E388"/>
      <c r="F388" s="76"/>
    </row>
    <row r="389" spans="2:6" x14ac:dyDescent="0.2">
      <c r="B389" s="27"/>
      <c r="C389" s="167"/>
      <c r="D389" s="27"/>
      <c r="E389"/>
      <c r="F389" s="76"/>
    </row>
    <row r="390" spans="2:6" x14ac:dyDescent="0.2">
      <c r="B390" s="27"/>
      <c r="C390" s="167"/>
      <c r="D390" s="27"/>
      <c r="E390"/>
      <c r="F390" s="76"/>
    </row>
    <row r="391" spans="2:6" x14ac:dyDescent="0.2">
      <c r="B391" s="27"/>
      <c r="C391" s="167"/>
      <c r="D391" s="27"/>
      <c r="E391"/>
      <c r="F391" s="76"/>
    </row>
    <row r="392" spans="2:6" x14ac:dyDescent="0.2">
      <c r="B392" s="27"/>
      <c r="C392" s="167"/>
      <c r="D392" s="27"/>
      <c r="E392"/>
      <c r="F392" s="76"/>
    </row>
    <row r="393" spans="2:6" x14ac:dyDescent="0.2">
      <c r="B393" s="27"/>
      <c r="C393" s="167"/>
      <c r="D393" s="27"/>
      <c r="E393"/>
      <c r="F393" s="76"/>
    </row>
    <row r="394" spans="2:6" x14ac:dyDescent="0.2">
      <c r="B394" s="27"/>
      <c r="C394" s="167"/>
      <c r="D394" s="27"/>
      <c r="E394"/>
      <c r="F394" s="76"/>
    </row>
    <row r="395" spans="2:6" x14ac:dyDescent="0.2">
      <c r="B395" s="27"/>
      <c r="C395" s="167"/>
      <c r="D395" s="27"/>
      <c r="E395"/>
      <c r="F395" s="76"/>
    </row>
    <row r="396" spans="2:6" x14ac:dyDescent="0.2">
      <c r="B396" s="27"/>
      <c r="C396" s="167"/>
      <c r="D396" s="27"/>
      <c r="E396"/>
      <c r="F396" s="76"/>
    </row>
    <row r="397" spans="2:6" x14ac:dyDescent="0.2">
      <c r="B397" s="27"/>
      <c r="C397" s="167"/>
      <c r="D397" s="27"/>
      <c r="E397"/>
      <c r="F397" s="76"/>
    </row>
    <row r="398" spans="2:6" x14ac:dyDescent="0.2">
      <c r="B398" s="27"/>
      <c r="C398" s="167"/>
      <c r="D398" s="27"/>
      <c r="E398"/>
      <c r="F398" s="76"/>
    </row>
    <row r="399" spans="2:6" x14ac:dyDescent="0.2">
      <c r="B399" s="27"/>
      <c r="C399" s="167"/>
      <c r="D399" s="27"/>
      <c r="E399"/>
      <c r="F399" s="76"/>
    </row>
    <row r="400" spans="2:6" x14ac:dyDescent="0.2">
      <c r="B400" s="27"/>
      <c r="C400" s="167"/>
      <c r="D400" s="27"/>
      <c r="E400"/>
      <c r="F400" s="76"/>
    </row>
    <row r="401" spans="2:6" x14ac:dyDescent="0.2">
      <c r="B401" s="27"/>
      <c r="C401" s="167"/>
      <c r="D401" s="27"/>
      <c r="E401"/>
      <c r="F401" s="76"/>
    </row>
    <row r="402" spans="2:6" x14ac:dyDescent="0.2">
      <c r="B402" s="27"/>
      <c r="C402" s="167"/>
      <c r="D402" s="27"/>
      <c r="E402"/>
      <c r="F402" s="76"/>
    </row>
    <row r="403" spans="2:6" x14ac:dyDescent="0.2">
      <c r="B403" s="27"/>
      <c r="C403" s="167"/>
      <c r="D403" s="27"/>
      <c r="E403"/>
      <c r="F403" s="76"/>
    </row>
    <row r="404" spans="2:6" x14ac:dyDescent="0.2">
      <c r="B404" s="27"/>
      <c r="C404" s="167"/>
      <c r="D404" s="27"/>
      <c r="E404"/>
      <c r="F404" s="76"/>
    </row>
    <row r="405" spans="2:6" x14ac:dyDescent="0.2">
      <c r="B405" s="27"/>
      <c r="C405" s="167"/>
      <c r="D405" s="27"/>
      <c r="E405"/>
      <c r="F405" s="76"/>
    </row>
    <row r="406" spans="2:6" x14ac:dyDescent="0.2">
      <c r="B406" s="27"/>
      <c r="C406" s="167"/>
      <c r="D406" s="27"/>
      <c r="E406"/>
      <c r="F406" s="76"/>
    </row>
    <row r="407" spans="2:6" x14ac:dyDescent="0.2">
      <c r="B407" s="27"/>
      <c r="C407" s="167"/>
      <c r="D407" s="27"/>
      <c r="E407"/>
      <c r="F407" s="76"/>
    </row>
    <row r="408" spans="2:6" x14ac:dyDescent="0.2">
      <c r="B408" s="27"/>
      <c r="C408" s="167"/>
      <c r="D408" s="27"/>
      <c r="E408"/>
      <c r="F408" s="76"/>
    </row>
    <row r="409" spans="2:6" x14ac:dyDescent="0.2">
      <c r="B409" s="27"/>
      <c r="C409" s="167"/>
      <c r="D409" s="27"/>
      <c r="E409"/>
      <c r="F409" s="76"/>
    </row>
    <row r="410" spans="2:6" x14ac:dyDescent="0.2">
      <c r="B410" s="27"/>
      <c r="C410" s="167"/>
      <c r="D410" s="27"/>
      <c r="E410"/>
      <c r="F410" s="76"/>
    </row>
    <row r="411" spans="2:6" x14ac:dyDescent="0.2">
      <c r="B411" s="27"/>
      <c r="C411" s="167"/>
      <c r="D411" s="27"/>
      <c r="E411"/>
      <c r="F411" s="76"/>
    </row>
    <row r="412" spans="2:6" x14ac:dyDescent="0.2">
      <c r="B412" s="27"/>
      <c r="C412" s="167"/>
      <c r="D412" s="27"/>
      <c r="E412"/>
      <c r="F412" s="76"/>
    </row>
    <row r="413" spans="2:6" x14ac:dyDescent="0.2">
      <c r="B413" s="27"/>
      <c r="C413" s="167"/>
      <c r="D413" s="27"/>
      <c r="E413"/>
      <c r="F413" s="76"/>
    </row>
    <row r="414" spans="2:6" x14ac:dyDescent="0.2">
      <c r="B414" s="27"/>
      <c r="C414" s="167"/>
      <c r="D414" s="27"/>
      <c r="E414"/>
      <c r="F414" s="76"/>
    </row>
    <row r="415" spans="2:6" x14ac:dyDescent="0.2">
      <c r="B415" s="27"/>
      <c r="C415" s="167"/>
      <c r="D415" s="27"/>
      <c r="E415"/>
      <c r="F415" s="76"/>
    </row>
    <row r="416" spans="2:6" x14ac:dyDescent="0.2">
      <c r="B416" s="27"/>
      <c r="C416" s="167"/>
      <c r="D416" s="27"/>
      <c r="E416"/>
      <c r="F416" s="76"/>
    </row>
    <row r="417" spans="2:6" x14ac:dyDescent="0.2">
      <c r="B417" s="27"/>
      <c r="C417" s="167"/>
      <c r="D417" s="27"/>
      <c r="E417"/>
      <c r="F417" s="76"/>
    </row>
    <row r="418" spans="2:6" x14ac:dyDescent="0.2">
      <c r="B418" s="27"/>
      <c r="C418" s="167"/>
      <c r="D418" s="27"/>
      <c r="E418"/>
      <c r="F418" s="76"/>
    </row>
    <row r="419" spans="2:6" x14ac:dyDescent="0.2">
      <c r="B419" s="27"/>
      <c r="C419" s="167"/>
      <c r="D419" s="27"/>
      <c r="E419"/>
      <c r="F419" s="76"/>
    </row>
    <row r="420" spans="2:6" x14ac:dyDescent="0.2">
      <c r="B420" s="27"/>
      <c r="C420" s="167"/>
      <c r="D420" s="27"/>
      <c r="E420"/>
      <c r="F420" s="76"/>
    </row>
    <row r="421" spans="2:6" x14ac:dyDescent="0.2">
      <c r="B421" s="27"/>
      <c r="C421" s="167"/>
      <c r="D421" s="27"/>
      <c r="E421"/>
      <c r="F421" s="76"/>
    </row>
    <row r="422" spans="2:6" x14ac:dyDescent="0.2">
      <c r="B422" s="27"/>
      <c r="C422" s="167"/>
      <c r="D422" s="27"/>
      <c r="E422"/>
      <c r="F422" s="76"/>
    </row>
    <row r="423" spans="2:6" x14ac:dyDescent="0.2">
      <c r="B423" s="27"/>
      <c r="C423" s="167"/>
      <c r="D423" s="27"/>
      <c r="E423"/>
      <c r="F423" s="76"/>
    </row>
    <row r="424" spans="2:6" x14ac:dyDescent="0.2">
      <c r="B424" s="27"/>
      <c r="C424" s="167"/>
      <c r="D424" s="27"/>
      <c r="E424"/>
      <c r="F424" s="76"/>
    </row>
    <row r="425" spans="2:6" x14ac:dyDescent="0.2">
      <c r="B425" s="27"/>
      <c r="C425" s="167"/>
      <c r="D425" s="27"/>
      <c r="E425"/>
      <c r="F425" s="76"/>
    </row>
    <row r="426" spans="2:6" x14ac:dyDescent="0.2">
      <c r="B426" s="27"/>
      <c r="C426" s="167"/>
      <c r="D426" s="27"/>
      <c r="E426"/>
      <c r="F426" s="76"/>
    </row>
    <row r="427" spans="2:6" x14ac:dyDescent="0.2">
      <c r="B427" s="27"/>
      <c r="C427" s="167"/>
      <c r="D427" s="27"/>
      <c r="E427"/>
      <c r="F427" s="76"/>
    </row>
    <row r="428" spans="2:6" x14ac:dyDescent="0.2">
      <c r="B428" s="27"/>
      <c r="C428" s="167"/>
      <c r="D428" s="27"/>
      <c r="E428"/>
      <c r="F428" s="76"/>
    </row>
    <row r="429" spans="2:6" x14ac:dyDescent="0.2">
      <c r="B429" s="27"/>
      <c r="C429" s="167"/>
      <c r="D429" s="27"/>
      <c r="E429"/>
      <c r="F429" s="76"/>
    </row>
    <row r="430" spans="2:6" x14ac:dyDescent="0.2">
      <c r="B430" s="27"/>
      <c r="C430" s="167"/>
      <c r="D430" s="27"/>
      <c r="E430"/>
      <c r="F430" s="76"/>
    </row>
    <row r="431" spans="2:6" x14ac:dyDescent="0.2">
      <c r="B431" s="27"/>
      <c r="C431" s="167"/>
      <c r="D431" s="27"/>
      <c r="E431"/>
      <c r="F431" s="76"/>
    </row>
    <row r="432" spans="2:6" x14ac:dyDescent="0.2">
      <c r="B432" s="27"/>
      <c r="C432" s="167"/>
      <c r="D432" s="27"/>
      <c r="E432"/>
      <c r="F432" s="76"/>
    </row>
    <row r="433" spans="2:6" x14ac:dyDescent="0.2">
      <c r="B433" s="27"/>
      <c r="C433" s="167"/>
      <c r="D433" s="27"/>
      <c r="E433"/>
      <c r="F433" s="76"/>
    </row>
    <row r="434" spans="2:6" x14ac:dyDescent="0.2">
      <c r="B434" s="27"/>
      <c r="C434" s="167"/>
      <c r="D434" s="27"/>
      <c r="E434"/>
      <c r="F434" s="76"/>
    </row>
    <row r="435" spans="2:6" x14ac:dyDescent="0.2">
      <c r="B435" s="27"/>
      <c r="C435" s="167"/>
      <c r="D435" s="27"/>
      <c r="E435"/>
      <c r="F435" s="76"/>
    </row>
    <row r="436" spans="2:6" x14ac:dyDescent="0.2">
      <c r="B436" s="27"/>
      <c r="C436" s="167"/>
      <c r="D436" s="27"/>
      <c r="E436"/>
      <c r="F436" s="76"/>
    </row>
    <row r="437" spans="2:6" x14ac:dyDescent="0.2">
      <c r="B437" s="27"/>
      <c r="C437" s="167"/>
      <c r="D437" s="27"/>
      <c r="E437"/>
      <c r="F437" s="76"/>
    </row>
    <row r="438" spans="2:6" x14ac:dyDescent="0.2">
      <c r="B438" s="27"/>
      <c r="C438" s="167"/>
      <c r="D438" s="27"/>
      <c r="E438"/>
      <c r="F438" s="76"/>
    </row>
    <row r="439" spans="2:6" x14ac:dyDescent="0.2">
      <c r="B439" s="27"/>
      <c r="C439" s="167"/>
      <c r="D439" s="27"/>
      <c r="E439"/>
      <c r="F439" s="76"/>
    </row>
    <row r="440" spans="2:6" x14ac:dyDescent="0.2">
      <c r="B440" s="27"/>
      <c r="C440" s="167"/>
      <c r="D440" s="27"/>
      <c r="E440"/>
      <c r="F440" s="76"/>
    </row>
    <row r="441" spans="2:6" x14ac:dyDescent="0.2">
      <c r="B441" s="27"/>
      <c r="C441" s="167"/>
      <c r="D441" s="27"/>
      <c r="E441"/>
      <c r="F441" s="76"/>
    </row>
    <row r="442" spans="2:6" x14ac:dyDescent="0.2">
      <c r="B442" s="27"/>
      <c r="C442" s="167"/>
      <c r="D442" s="27"/>
      <c r="E442"/>
      <c r="F442" s="76"/>
    </row>
    <row r="443" spans="2:6" x14ac:dyDescent="0.2">
      <c r="B443" s="27"/>
      <c r="C443" s="167"/>
      <c r="D443" s="27"/>
      <c r="E443"/>
      <c r="F443" s="76"/>
    </row>
    <row r="444" spans="2:6" x14ac:dyDescent="0.2">
      <c r="B444" s="27"/>
      <c r="C444" s="167"/>
      <c r="D444" s="27"/>
      <c r="E444"/>
      <c r="F444" s="76"/>
    </row>
    <row r="445" spans="2:6" x14ac:dyDescent="0.2">
      <c r="B445" s="27"/>
      <c r="C445" s="167"/>
      <c r="D445" s="27"/>
      <c r="E445"/>
      <c r="F445" s="76"/>
    </row>
    <row r="446" spans="2:6" x14ac:dyDescent="0.2">
      <c r="B446" s="27"/>
      <c r="C446" s="167"/>
      <c r="D446" s="27"/>
      <c r="E446"/>
      <c r="F446" s="76"/>
    </row>
    <row r="447" spans="2:6" x14ac:dyDescent="0.2">
      <c r="B447" s="27"/>
      <c r="C447" s="167"/>
      <c r="D447" s="27"/>
      <c r="E447"/>
      <c r="F447" s="76"/>
    </row>
    <row r="448" spans="2:6" x14ac:dyDescent="0.2">
      <c r="B448" s="27"/>
      <c r="C448" s="167"/>
      <c r="D448" s="27"/>
      <c r="E448"/>
      <c r="F448" s="76"/>
    </row>
    <row r="449" spans="2:6" x14ac:dyDescent="0.2">
      <c r="B449" s="27"/>
      <c r="C449" s="167"/>
      <c r="D449" s="27"/>
      <c r="E449"/>
      <c r="F449" s="76"/>
    </row>
    <row r="450" spans="2:6" x14ac:dyDescent="0.2">
      <c r="B450" s="27"/>
      <c r="C450" s="167"/>
      <c r="D450" s="27"/>
      <c r="E450"/>
      <c r="F450" s="76"/>
    </row>
    <row r="451" spans="2:6" x14ac:dyDescent="0.2">
      <c r="B451" s="27"/>
      <c r="C451" s="167"/>
      <c r="D451" s="27"/>
      <c r="E451"/>
      <c r="F451" s="76"/>
    </row>
    <row r="452" spans="2:6" x14ac:dyDescent="0.2">
      <c r="B452" s="27"/>
      <c r="C452" s="167"/>
      <c r="D452" s="27"/>
      <c r="E452"/>
      <c r="F452" s="76"/>
    </row>
    <row r="453" spans="2:6" x14ac:dyDescent="0.2">
      <c r="B453" s="27"/>
      <c r="C453" s="167"/>
      <c r="D453" s="27"/>
      <c r="E453"/>
      <c r="F453" s="76"/>
    </row>
    <row r="454" spans="2:6" x14ac:dyDescent="0.2">
      <c r="B454" s="27"/>
      <c r="C454" s="167"/>
      <c r="D454" s="27"/>
      <c r="E454"/>
      <c r="F454" s="76"/>
    </row>
    <row r="455" spans="2:6" x14ac:dyDescent="0.2">
      <c r="B455" s="27"/>
      <c r="C455" s="167"/>
      <c r="D455" s="27"/>
      <c r="E455"/>
      <c r="F455" s="76"/>
    </row>
    <row r="456" spans="2:6" x14ac:dyDescent="0.2">
      <c r="B456" s="27"/>
      <c r="C456" s="167"/>
      <c r="D456" s="27"/>
      <c r="E456"/>
      <c r="F456" s="76"/>
    </row>
    <row r="457" spans="2:6" x14ac:dyDescent="0.2">
      <c r="B457" s="27"/>
      <c r="C457" s="167"/>
      <c r="D457" s="27"/>
      <c r="E457"/>
      <c r="F457" s="76"/>
    </row>
    <row r="458" spans="2:6" x14ac:dyDescent="0.2">
      <c r="B458" s="27"/>
      <c r="C458" s="167"/>
      <c r="D458" s="27"/>
      <c r="E458"/>
      <c r="F458" s="76"/>
    </row>
    <row r="459" spans="2:6" x14ac:dyDescent="0.2">
      <c r="B459" s="27"/>
      <c r="C459" s="167"/>
      <c r="D459" s="27"/>
      <c r="E459"/>
      <c r="F459" s="76"/>
    </row>
    <row r="460" spans="2:6" x14ac:dyDescent="0.2">
      <c r="B460" s="27"/>
      <c r="C460" s="167"/>
      <c r="D460" s="27"/>
      <c r="E460"/>
      <c r="F460" s="76"/>
    </row>
    <row r="461" spans="2:6" x14ac:dyDescent="0.2">
      <c r="B461" s="27"/>
      <c r="C461" s="167"/>
      <c r="D461" s="27"/>
      <c r="E461"/>
      <c r="F461" s="76"/>
    </row>
    <row r="462" spans="2:6" x14ac:dyDescent="0.2">
      <c r="B462" s="27"/>
      <c r="C462" s="167"/>
      <c r="D462" s="27"/>
      <c r="E462"/>
      <c r="F462" s="76"/>
    </row>
    <row r="463" spans="2:6" x14ac:dyDescent="0.2">
      <c r="B463" s="27"/>
      <c r="C463" s="167"/>
      <c r="D463" s="27"/>
      <c r="E463"/>
      <c r="F463" s="76"/>
    </row>
    <row r="464" spans="2:6" x14ac:dyDescent="0.2">
      <c r="B464" s="27"/>
      <c r="C464" s="167"/>
      <c r="D464" s="27"/>
      <c r="E464"/>
      <c r="F464" s="76"/>
    </row>
    <row r="465" spans="2:6" x14ac:dyDescent="0.2">
      <c r="B465" s="27"/>
      <c r="C465" s="167"/>
      <c r="D465" s="27"/>
      <c r="E465"/>
      <c r="F465" s="76"/>
    </row>
    <row r="466" spans="2:6" x14ac:dyDescent="0.2">
      <c r="B466" s="27"/>
      <c r="C466" s="167"/>
      <c r="D466" s="27"/>
      <c r="E466"/>
      <c r="F466" s="76"/>
    </row>
    <row r="467" spans="2:6" x14ac:dyDescent="0.2">
      <c r="B467" s="27"/>
      <c r="C467" s="167"/>
      <c r="D467" s="27"/>
      <c r="E467"/>
      <c r="F467" s="76"/>
    </row>
    <row r="468" spans="2:6" x14ac:dyDescent="0.2">
      <c r="B468" s="27"/>
      <c r="C468" s="167"/>
      <c r="D468" s="27"/>
      <c r="E468"/>
      <c r="F468" s="76"/>
    </row>
    <row r="469" spans="2:6" x14ac:dyDescent="0.2">
      <c r="B469" s="27"/>
      <c r="C469" s="167"/>
      <c r="D469" s="27"/>
      <c r="E469"/>
      <c r="F469" s="76"/>
    </row>
    <row r="470" spans="2:6" x14ac:dyDescent="0.2">
      <c r="B470" s="27"/>
      <c r="C470" s="167"/>
      <c r="D470" s="27"/>
      <c r="E470"/>
      <c r="F470" s="76"/>
    </row>
    <row r="471" spans="2:6" x14ac:dyDescent="0.2">
      <c r="B471" s="27"/>
      <c r="C471" s="167"/>
      <c r="D471" s="27"/>
      <c r="E471"/>
      <c r="F471" s="76"/>
    </row>
    <row r="472" spans="2:6" x14ac:dyDescent="0.2">
      <c r="B472" s="27"/>
      <c r="C472" s="167"/>
      <c r="D472" s="27"/>
      <c r="E472"/>
      <c r="F472" s="76"/>
    </row>
    <row r="473" spans="2:6" x14ac:dyDescent="0.2">
      <c r="B473" s="27"/>
      <c r="C473" s="167"/>
      <c r="D473" s="27"/>
      <c r="E473"/>
      <c r="F473" s="76"/>
    </row>
    <row r="474" spans="2:6" x14ac:dyDescent="0.2">
      <c r="B474" s="27"/>
      <c r="C474" s="167"/>
      <c r="D474" s="27"/>
      <c r="E474"/>
      <c r="F474" s="76"/>
    </row>
    <row r="475" spans="2:6" x14ac:dyDescent="0.2">
      <c r="B475" s="27"/>
      <c r="C475" s="167"/>
      <c r="D475" s="27"/>
      <c r="E475"/>
      <c r="F475" s="76"/>
    </row>
    <row r="476" spans="2:6" x14ac:dyDescent="0.2">
      <c r="B476" s="27"/>
      <c r="C476" s="167"/>
      <c r="D476" s="27"/>
      <c r="E476"/>
      <c r="F476" s="76"/>
    </row>
    <row r="477" spans="2:6" x14ac:dyDescent="0.2">
      <c r="B477" s="27"/>
      <c r="C477" s="167"/>
      <c r="D477" s="27"/>
      <c r="E477"/>
      <c r="F477" s="76"/>
    </row>
    <row r="478" spans="2:6" x14ac:dyDescent="0.2">
      <c r="B478" s="27"/>
      <c r="C478" s="167"/>
      <c r="D478" s="27"/>
      <c r="E478"/>
      <c r="F478" s="76"/>
    </row>
    <row r="479" spans="2:6" x14ac:dyDescent="0.2">
      <c r="B479" s="27"/>
      <c r="C479" s="167"/>
      <c r="D479" s="27"/>
      <c r="E479"/>
      <c r="F479" s="76"/>
    </row>
    <row r="480" spans="2:6" x14ac:dyDescent="0.2">
      <c r="B480" s="27"/>
      <c r="C480" s="167"/>
      <c r="D480" s="27"/>
      <c r="E480"/>
      <c r="F480" s="76"/>
    </row>
    <row r="481" spans="2:6" x14ac:dyDescent="0.2">
      <c r="B481" s="27"/>
      <c r="C481" s="167"/>
      <c r="D481" s="27"/>
      <c r="E481"/>
      <c r="F481" s="76"/>
    </row>
    <row r="482" spans="2:6" x14ac:dyDescent="0.2">
      <c r="B482" s="27"/>
      <c r="C482" s="167"/>
      <c r="D482" s="27"/>
      <c r="E482"/>
      <c r="F482" s="76"/>
    </row>
    <row r="483" spans="2:6" x14ac:dyDescent="0.2">
      <c r="B483" s="27"/>
      <c r="C483" s="167"/>
      <c r="D483" s="27"/>
      <c r="E483"/>
      <c r="F483" s="76"/>
    </row>
    <row r="484" spans="2:6" x14ac:dyDescent="0.2">
      <c r="B484" s="27"/>
      <c r="C484" s="167"/>
      <c r="D484" s="27"/>
      <c r="E484"/>
      <c r="F484" s="76"/>
    </row>
    <row r="485" spans="2:6" x14ac:dyDescent="0.2">
      <c r="B485" s="27"/>
      <c r="C485" s="167"/>
      <c r="D485" s="27"/>
      <c r="E485"/>
      <c r="F485" s="76"/>
    </row>
    <row r="486" spans="2:6" x14ac:dyDescent="0.2">
      <c r="B486" s="27"/>
      <c r="C486" s="167"/>
      <c r="D486" s="27"/>
      <c r="E486"/>
      <c r="F486" s="76"/>
    </row>
    <row r="487" spans="2:6" x14ac:dyDescent="0.2">
      <c r="B487" s="27"/>
      <c r="C487" s="167"/>
      <c r="D487" s="27"/>
      <c r="E487"/>
      <c r="F487" s="76"/>
    </row>
    <row r="488" spans="2:6" x14ac:dyDescent="0.2">
      <c r="B488" s="27"/>
      <c r="C488" s="167"/>
      <c r="D488" s="27"/>
      <c r="E488"/>
      <c r="F488" s="76"/>
    </row>
    <row r="489" spans="2:6" x14ac:dyDescent="0.2">
      <c r="B489" s="27"/>
      <c r="C489" s="167"/>
      <c r="D489" s="27"/>
      <c r="E489"/>
      <c r="F489" s="76"/>
    </row>
    <row r="490" spans="2:6" x14ac:dyDescent="0.2">
      <c r="B490" s="27"/>
      <c r="C490" s="167"/>
      <c r="D490" s="27"/>
      <c r="E490"/>
      <c r="F490" s="76"/>
    </row>
    <row r="491" spans="2:6" x14ac:dyDescent="0.2">
      <c r="B491" s="27"/>
      <c r="C491" s="167"/>
      <c r="D491" s="27"/>
      <c r="E491"/>
      <c r="F491" s="76"/>
    </row>
    <row r="492" spans="2:6" x14ac:dyDescent="0.2">
      <c r="B492" s="27"/>
      <c r="C492" s="167"/>
      <c r="D492" s="27"/>
      <c r="E492"/>
      <c r="F492" s="76"/>
    </row>
    <row r="493" spans="2:6" x14ac:dyDescent="0.2">
      <c r="B493" s="27"/>
      <c r="C493" s="167"/>
      <c r="D493" s="27"/>
      <c r="E493"/>
      <c r="F493" s="76"/>
    </row>
    <row r="494" spans="2:6" x14ac:dyDescent="0.2">
      <c r="B494" s="27"/>
      <c r="C494" s="167"/>
      <c r="D494" s="27"/>
      <c r="E494"/>
      <c r="F494" s="76"/>
    </row>
    <row r="495" spans="2:6" x14ac:dyDescent="0.2">
      <c r="B495" s="27"/>
      <c r="C495" s="167"/>
      <c r="D495" s="27"/>
      <c r="E495"/>
      <c r="F495" s="76"/>
    </row>
    <row r="496" spans="2:6" x14ac:dyDescent="0.2">
      <c r="B496" s="27"/>
      <c r="C496" s="167"/>
      <c r="D496" s="27"/>
      <c r="E496"/>
      <c r="F496" s="76"/>
    </row>
    <row r="497" spans="2:6" x14ac:dyDescent="0.2">
      <c r="B497" s="27"/>
      <c r="C497" s="167"/>
      <c r="D497" s="27"/>
      <c r="E497"/>
      <c r="F497" s="76"/>
    </row>
    <row r="498" spans="2:6" x14ac:dyDescent="0.2">
      <c r="B498" s="27"/>
      <c r="C498" s="167"/>
      <c r="D498" s="27"/>
      <c r="E498"/>
      <c r="F498" s="76"/>
    </row>
    <row r="499" spans="2:6" x14ac:dyDescent="0.2">
      <c r="B499" s="27"/>
      <c r="C499" s="167"/>
      <c r="D499" s="27"/>
      <c r="E499"/>
      <c r="F499" s="76"/>
    </row>
    <row r="500" spans="2:6" x14ac:dyDescent="0.2">
      <c r="B500" s="27"/>
      <c r="C500" s="167"/>
      <c r="D500" s="27"/>
      <c r="E500"/>
      <c r="F500" s="76"/>
    </row>
    <row r="501" spans="2:6" x14ac:dyDescent="0.2">
      <c r="B501" s="27"/>
      <c r="C501" s="167"/>
      <c r="D501" s="27"/>
      <c r="E501"/>
      <c r="F501" s="76"/>
    </row>
    <row r="502" spans="2:6" x14ac:dyDescent="0.2">
      <c r="B502" s="27"/>
      <c r="C502" s="167"/>
      <c r="D502" s="27"/>
      <c r="E502"/>
      <c r="F502" s="76"/>
    </row>
    <row r="503" spans="2:6" x14ac:dyDescent="0.2">
      <c r="B503" s="27"/>
      <c r="C503" s="167"/>
      <c r="D503" s="27"/>
      <c r="E503"/>
      <c r="F503" s="76"/>
    </row>
    <row r="504" spans="2:6" x14ac:dyDescent="0.2">
      <c r="B504" s="27"/>
      <c r="C504" s="167"/>
      <c r="D504" s="27"/>
      <c r="E504"/>
      <c r="F504" s="76"/>
    </row>
    <row r="505" spans="2:6" x14ac:dyDescent="0.2">
      <c r="B505" s="27"/>
      <c r="C505" s="167"/>
      <c r="D505" s="27"/>
      <c r="E505"/>
      <c r="F505" s="76"/>
    </row>
    <row r="506" spans="2:6" x14ac:dyDescent="0.2">
      <c r="B506" s="27"/>
      <c r="C506" s="167"/>
      <c r="D506" s="27"/>
      <c r="E506"/>
      <c r="F506" s="76"/>
    </row>
    <row r="507" spans="2:6" x14ac:dyDescent="0.2">
      <c r="B507" s="27"/>
      <c r="C507" s="167"/>
      <c r="D507" s="27"/>
      <c r="E507"/>
      <c r="F507" s="76"/>
    </row>
    <row r="508" spans="2:6" x14ac:dyDescent="0.2">
      <c r="B508" s="27"/>
      <c r="C508" s="167"/>
      <c r="D508" s="27"/>
      <c r="E508"/>
      <c r="F508" s="76"/>
    </row>
    <row r="509" spans="2:6" x14ac:dyDescent="0.2">
      <c r="B509" s="27"/>
      <c r="C509" s="167"/>
      <c r="D509" s="27"/>
      <c r="E509"/>
      <c r="F509" s="76"/>
    </row>
    <row r="510" spans="2:6" x14ac:dyDescent="0.2">
      <c r="B510" s="27"/>
      <c r="C510" s="167"/>
      <c r="D510" s="27"/>
      <c r="E510"/>
      <c r="F510" s="76"/>
    </row>
    <row r="511" spans="2:6" x14ac:dyDescent="0.2">
      <c r="B511" s="27"/>
      <c r="C511" s="167"/>
      <c r="D511" s="27"/>
      <c r="E511"/>
      <c r="F511" s="76"/>
    </row>
    <row r="512" spans="2:6" x14ac:dyDescent="0.2">
      <c r="B512" s="27"/>
      <c r="C512" s="167"/>
      <c r="D512" s="27"/>
      <c r="E512"/>
      <c r="F512" s="76"/>
    </row>
    <row r="513" spans="2:6" x14ac:dyDescent="0.2">
      <c r="B513" s="27"/>
      <c r="C513" s="167"/>
      <c r="D513" s="27"/>
      <c r="E513"/>
      <c r="F513" s="76"/>
    </row>
    <row r="514" spans="2:6" x14ac:dyDescent="0.2">
      <c r="B514" s="27"/>
      <c r="C514" s="167"/>
      <c r="D514" s="27"/>
      <c r="E514"/>
      <c r="F514" s="76"/>
    </row>
    <row r="515" spans="2:6" x14ac:dyDescent="0.2">
      <c r="B515" s="27"/>
      <c r="C515" s="167"/>
      <c r="D515" s="27"/>
      <c r="E515"/>
      <c r="F515" s="76"/>
    </row>
    <row r="516" spans="2:6" x14ac:dyDescent="0.2">
      <c r="B516" s="27"/>
      <c r="C516" s="167"/>
      <c r="D516" s="27"/>
      <c r="E516"/>
      <c r="F516" s="76"/>
    </row>
    <row r="517" spans="2:6" x14ac:dyDescent="0.2">
      <c r="B517" s="27"/>
      <c r="C517" s="167"/>
      <c r="D517" s="27"/>
      <c r="E517"/>
      <c r="F517" s="76"/>
    </row>
    <row r="518" spans="2:6" x14ac:dyDescent="0.2">
      <c r="B518" s="27"/>
      <c r="C518" s="167"/>
      <c r="D518" s="27"/>
      <c r="E518"/>
      <c r="F518" s="76"/>
    </row>
    <row r="519" spans="2:6" x14ac:dyDescent="0.2">
      <c r="B519" s="27"/>
      <c r="C519" s="167"/>
      <c r="D519" s="27"/>
      <c r="E519"/>
      <c r="F519" s="76"/>
    </row>
    <row r="520" spans="2:6" x14ac:dyDescent="0.2">
      <c r="B520" s="27"/>
      <c r="C520" s="167"/>
      <c r="D520" s="27"/>
      <c r="E520"/>
      <c r="F520" s="76"/>
    </row>
    <row r="521" spans="2:6" x14ac:dyDescent="0.2">
      <c r="B521" s="27"/>
      <c r="C521" s="167"/>
      <c r="D521" s="27"/>
      <c r="E521"/>
      <c r="F521" s="76"/>
    </row>
    <row r="522" spans="2:6" x14ac:dyDescent="0.2">
      <c r="B522" s="27"/>
      <c r="C522" s="167"/>
      <c r="D522" s="27"/>
      <c r="E522"/>
      <c r="F522" s="76"/>
    </row>
    <row r="523" spans="2:6" x14ac:dyDescent="0.2">
      <c r="B523" s="27"/>
      <c r="C523" s="167"/>
      <c r="D523" s="27"/>
      <c r="E523"/>
      <c r="F523" s="76"/>
    </row>
    <row r="524" spans="2:6" x14ac:dyDescent="0.2">
      <c r="B524" s="27"/>
      <c r="C524" s="167"/>
      <c r="D524" s="27"/>
      <c r="E524"/>
      <c r="F524" s="76"/>
    </row>
    <row r="525" spans="2:6" x14ac:dyDescent="0.2">
      <c r="B525" s="27"/>
      <c r="C525" s="167"/>
      <c r="D525" s="27"/>
      <c r="E525"/>
      <c r="F525" s="76"/>
    </row>
    <row r="526" spans="2:6" x14ac:dyDescent="0.2">
      <c r="B526" s="27"/>
      <c r="C526" s="167"/>
      <c r="D526" s="27"/>
      <c r="E526"/>
      <c r="F526" s="76"/>
    </row>
    <row r="527" spans="2:6" x14ac:dyDescent="0.2">
      <c r="B527" s="27"/>
      <c r="C527" s="167"/>
      <c r="D527" s="27"/>
      <c r="E527"/>
      <c r="F527" s="76"/>
    </row>
    <row r="528" spans="2:6" x14ac:dyDescent="0.2">
      <c r="B528" s="27"/>
      <c r="C528" s="167"/>
      <c r="D528" s="27"/>
      <c r="E528"/>
      <c r="F528" s="76"/>
    </row>
    <row r="529" spans="2:6" x14ac:dyDescent="0.2">
      <c r="B529" s="27"/>
      <c r="C529" s="167"/>
      <c r="D529" s="27"/>
      <c r="E529"/>
      <c r="F529" s="76"/>
    </row>
    <row r="530" spans="2:6" x14ac:dyDescent="0.2">
      <c r="B530" s="27"/>
      <c r="C530" s="167"/>
      <c r="D530" s="27"/>
      <c r="E530"/>
      <c r="F530" s="76"/>
    </row>
    <row r="531" spans="2:6" x14ac:dyDescent="0.2">
      <c r="B531" s="27"/>
      <c r="C531" s="167"/>
      <c r="D531" s="27"/>
      <c r="E531"/>
      <c r="F531" s="76"/>
    </row>
    <row r="532" spans="2:6" x14ac:dyDescent="0.2">
      <c r="B532" s="27"/>
      <c r="C532" s="167"/>
      <c r="D532" s="27"/>
      <c r="E532"/>
      <c r="F532" s="76"/>
    </row>
    <row r="533" spans="2:6" x14ac:dyDescent="0.2">
      <c r="B533" s="27"/>
      <c r="C533" s="167"/>
      <c r="D533" s="27"/>
      <c r="E533"/>
      <c r="F533" s="76"/>
    </row>
    <row r="534" spans="2:6" x14ac:dyDescent="0.2">
      <c r="B534" s="27"/>
      <c r="C534" s="167"/>
      <c r="D534" s="27"/>
      <c r="E534"/>
      <c r="F534" s="76"/>
    </row>
    <row r="535" spans="2:6" x14ac:dyDescent="0.2">
      <c r="B535" s="27"/>
      <c r="C535" s="167"/>
      <c r="D535" s="27"/>
      <c r="E535"/>
      <c r="F535" s="76"/>
    </row>
    <row r="536" spans="2:6" x14ac:dyDescent="0.2">
      <c r="B536" s="27"/>
      <c r="C536" s="167"/>
      <c r="D536" s="27"/>
      <c r="E536"/>
      <c r="F536" s="76"/>
    </row>
    <row r="537" spans="2:6" x14ac:dyDescent="0.2">
      <c r="B537" s="27"/>
      <c r="C537" s="167"/>
      <c r="D537" s="27"/>
      <c r="E537"/>
      <c r="F537" s="76"/>
    </row>
    <row r="538" spans="2:6" x14ac:dyDescent="0.2">
      <c r="B538" s="27"/>
      <c r="C538" s="167"/>
      <c r="D538" s="27"/>
      <c r="E538"/>
      <c r="F538" s="76"/>
    </row>
    <row r="539" spans="2:6" x14ac:dyDescent="0.2">
      <c r="B539" s="27"/>
      <c r="C539" s="167"/>
      <c r="D539" s="27"/>
      <c r="E539"/>
      <c r="F539" s="76"/>
    </row>
    <row r="540" spans="2:6" x14ac:dyDescent="0.2">
      <c r="B540" s="27"/>
      <c r="C540" s="167"/>
      <c r="D540" s="27"/>
      <c r="E540"/>
      <c r="F540" s="76"/>
    </row>
    <row r="541" spans="2:6" x14ac:dyDescent="0.2">
      <c r="B541" s="27"/>
      <c r="C541" s="167"/>
      <c r="D541" s="27"/>
      <c r="E541"/>
      <c r="F541" s="76"/>
    </row>
    <row r="542" spans="2:6" x14ac:dyDescent="0.2">
      <c r="B542" s="27"/>
      <c r="C542" s="167"/>
      <c r="D542" s="27"/>
      <c r="E542"/>
      <c r="F542" s="76"/>
    </row>
    <row r="543" spans="2:6" x14ac:dyDescent="0.2">
      <c r="B543" s="27"/>
      <c r="C543" s="167"/>
      <c r="D543" s="27"/>
      <c r="E543"/>
      <c r="F543" s="76"/>
    </row>
    <row r="544" spans="2:6" x14ac:dyDescent="0.2">
      <c r="B544" s="27"/>
      <c r="C544" s="167"/>
      <c r="D544" s="27"/>
      <c r="E544"/>
      <c r="F544" s="76"/>
    </row>
    <row r="545" spans="2:6" x14ac:dyDescent="0.2">
      <c r="B545" s="27"/>
      <c r="C545" s="167"/>
      <c r="D545" s="27"/>
      <c r="E545"/>
      <c r="F545" s="76"/>
    </row>
    <row r="546" spans="2:6" x14ac:dyDescent="0.2">
      <c r="B546" s="27"/>
      <c r="C546" s="167"/>
      <c r="D546" s="27"/>
      <c r="E546"/>
      <c r="F546" s="76"/>
    </row>
    <row r="547" spans="2:6" x14ac:dyDescent="0.2">
      <c r="B547" s="27"/>
      <c r="C547" s="167"/>
      <c r="D547" s="27"/>
      <c r="E547"/>
      <c r="F547" s="76"/>
    </row>
    <row r="548" spans="2:6" x14ac:dyDescent="0.2">
      <c r="B548" s="27"/>
      <c r="C548" s="167"/>
      <c r="D548" s="27"/>
      <c r="E548"/>
      <c r="F548" s="76"/>
    </row>
    <row r="549" spans="2:6" x14ac:dyDescent="0.2">
      <c r="B549" s="27"/>
      <c r="C549" s="167"/>
      <c r="D549" s="27"/>
      <c r="E549"/>
      <c r="F549" s="76"/>
    </row>
    <row r="550" spans="2:6" x14ac:dyDescent="0.2">
      <c r="B550" s="27"/>
      <c r="C550" s="167"/>
      <c r="D550" s="27"/>
      <c r="E550"/>
      <c r="F550" s="76"/>
    </row>
    <row r="551" spans="2:6" x14ac:dyDescent="0.2">
      <c r="B551" s="27"/>
      <c r="C551" s="167"/>
      <c r="D551" s="27"/>
      <c r="E551"/>
      <c r="F551" s="76"/>
    </row>
    <row r="552" spans="2:6" x14ac:dyDescent="0.2">
      <c r="B552" s="27"/>
      <c r="C552" s="167"/>
      <c r="D552" s="27"/>
      <c r="E552"/>
      <c r="F552" s="76"/>
    </row>
    <row r="553" spans="2:6" x14ac:dyDescent="0.2">
      <c r="B553" s="27"/>
      <c r="C553" s="167"/>
      <c r="D553" s="27"/>
      <c r="E553"/>
      <c r="F553" s="76"/>
    </row>
    <row r="554" spans="2:6" x14ac:dyDescent="0.2">
      <c r="B554" s="27"/>
      <c r="C554" s="167"/>
      <c r="D554" s="27"/>
      <c r="E554"/>
      <c r="F554" s="76"/>
    </row>
    <row r="555" spans="2:6" x14ac:dyDescent="0.2">
      <c r="B555" s="27"/>
      <c r="C555" s="167"/>
      <c r="D555" s="27"/>
      <c r="E555"/>
      <c r="F555" s="76"/>
    </row>
    <row r="556" spans="2:6" x14ac:dyDescent="0.2">
      <c r="B556" s="27"/>
      <c r="C556" s="167"/>
      <c r="D556" s="27"/>
      <c r="E556"/>
      <c r="F556" s="76"/>
    </row>
    <row r="557" spans="2:6" x14ac:dyDescent="0.2">
      <c r="B557" s="27"/>
      <c r="C557" s="167"/>
      <c r="D557" s="27"/>
      <c r="E557"/>
      <c r="F557" s="76"/>
    </row>
    <row r="558" spans="2:6" x14ac:dyDescent="0.2">
      <c r="B558" s="27"/>
      <c r="C558" s="167"/>
      <c r="D558" s="27"/>
      <c r="E558"/>
      <c r="F558" s="76"/>
    </row>
    <row r="559" spans="2:6" x14ac:dyDescent="0.2">
      <c r="B559" s="27"/>
      <c r="C559" s="167"/>
      <c r="D559" s="27"/>
      <c r="E559"/>
      <c r="F559" s="76"/>
    </row>
    <row r="560" spans="2:6" x14ac:dyDescent="0.2">
      <c r="B560" s="27"/>
      <c r="C560" s="167"/>
      <c r="D560" s="27"/>
      <c r="E560"/>
      <c r="F560" s="76"/>
    </row>
    <row r="561" spans="2:6" x14ac:dyDescent="0.2">
      <c r="B561" s="27"/>
      <c r="C561" s="167"/>
      <c r="D561" s="27"/>
      <c r="E561"/>
      <c r="F561" s="76"/>
    </row>
    <row r="562" spans="2:6" x14ac:dyDescent="0.2">
      <c r="B562" s="27"/>
      <c r="D562" s="27"/>
      <c r="E562"/>
      <c r="F562" s="76"/>
    </row>
    <row r="563" spans="2:6" x14ac:dyDescent="0.2">
      <c r="B563" s="27"/>
      <c r="D563" s="27"/>
      <c r="E563"/>
      <c r="F563" s="76"/>
    </row>
    <row r="564" spans="2:6" x14ac:dyDescent="0.2">
      <c r="B564" s="27"/>
      <c r="D564" s="27"/>
      <c r="E564"/>
      <c r="F564" s="76"/>
    </row>
    <row r="565" spans="2:6" x14ac:dyDescent="0.2">
      <c r="B565" s="27"/>
      <c r="D565" s="27"/>
      <c r="E565"/>
      <c r="F565" s="76"/>
    </row>
    <row r="566" spans="2:6" x14ac:dyDescent="0.2">
      <c r="B566" s="27"/>
      <c r="D566" s="27"/>
      <c r="E566"/>
      <c r="F566" s="76"/>
    </row>
    <row r="567" spans="2:6" x14ac:dyDescent="0.2">
      <c r="B567" s="27"/>
      <c r="D567" s="27"/>
      <c r="E567"/>
      <c r="F567" s="76"/>
    </row>
  </sheetData>
  <pageMargins left="0.25" right="0.25" top="0.75" bottom="0.75" header="0.3" footer="0.3"/>
  <pageSetup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workbookViewId="0">
      <selection activeCell="E12" sqref="E12"/>
    </sheetView>
  </sheetViews>
  <sheetFormatPr baseColWidth="10" defaultColWidth="11.83203125" defaultRowHeight="16" x14ac:dyDescent="0.2"/>
  <cols>
    <col min="1" max="1" width="33.5" style="4" customWidth="1"/>
    <col min="2" max="2" width="23.1640625" style="4" customWidth="1"/>
    <col min="3" max="3" width="12.5" style="4" bestFit="1" customWidth="1"/>
    <col min="4" max="4" width="23.5" style="4" customWidth="1"/>
    <col min="5" max="5" width="24.5" style="4" customWidth="1"/>
    <col min="6" max="6" width="30.5" style="4" customWidth="1"/>
    <col min="7" max="16384" width="11.83203125" style="4"/>
  </cols>
  <sheetData>
    <row r="1" spans="1:6" s="3" customFormat="1" ht="51" x14ac:dyDescent="0.2">
      <c r="A1" s="23" t="s">
        <v>153</v>
      </c>
      <c r="B1" s="23" t="s">
        <v>154</v>
      </c>
      <c r="C1" s="23" t="s">
        <v>155</v>
      </c>
      <c r="D1" s="23" t="s">
        <v>156</v>
      </c>
      <c r="E1" s="2"/>
      <c r="F1" s="2"/>
    </row>
    <row r="2" spans="1:6" x14ac:dyDescent="0.2">
      <c r="A2" s="20" t="s">
        <v>157</v>
      </c>
      <c r="B2" s="10"/>
      <c r="C2" s="10"/>
      <c r="D2" s="10"/>
    </row>
    <row r="3" spans="1:6" x14ac:dyDescent="0.2">
      <c r="A3" s="10" t="s">
        <v>158</v>
      </c>
      <c r="B3" s="11" t="s">
        <v>159</v>
      </c>
      <c r="C3" s="11"/>
      <c r="D3" s="11">
        <v>18000</v>
      </c>
      <c r="E3" s="5"/>
      <c r="F3" s="5"/>
    </row>
    <row r="4" spans="1:6" x14ac:dyDescent="0.2">
      <c r="A4" s="10" t="s">
        <v>160</v>
      </c>
      <c r="B4" s="11" t="s">
        <v>161</v>
      </c>
      <c r="C4" s="11"/>
      <c r="D4" s="12">
        <v>11700</v>
      </c>
      <c r="E4" s="6"/>
      <c r="F4" s="6"/>
    </row>
    <row r="5" spans="1:6" x14ac:dyDescent="0.2">
      <c r="A5" s="10"/>
      <c r="B5" s="11"/>
      <c r="C5" s="13"/>
      <c r="D5" s="13">
        <f>D3-D4</f>
        <v>6300</v>
      </c>
      <c r="E5" s="7"/>
      <c r="F5" s="7"/>
    </row>
    <row r="6" spans="1:6" x14ac:dyDescent="0.2">
      <c r="A6" s="20" t="s">
        <v>162</v>
      </c>
      <c r="B6" s="11"/>
      <c r="C6" s="11"/>
      <c r="D6" s="11"/>
      <c r="E6" s="5"/>
      <c r="F6" s="5"/>
    </row>
    <row r="7" spans="1:6" x14ac:dyDescent="0.2">
      <c r="A7" s="10" t="s">
        <v>163</v>
      </c>
      <c r="B7" s="11" t="s">
        <v>159</v>
      </c>
      <c r="C7" s="11"/>
      <c r="D7" s="11">
        <v>121500</v>
      </c>
      <c r="E7" s="5"/>
      <c r="F7" s="5"/>
    </row>
    <row r="8" spans="1:6" x14ac:dyDescent="0.2">
      <c r="A8" s="10" t="s">
        <v>164</v>
      </c>
      <c r="B8" s="11" t="s">
        <v>165</v>
      </c>
      <c r="C8" s="11"/>
      <c r="D8" s="12">
        <v>20900</v>
      </c>
      <c r="E8" s="6"/>
      <c r="F8" s="6"/>
    </row>
    <row r="9" spans="1:6" x14ac:dyDescent="0.2">
      <c r="A9" s="10"/>
      <c r="B9" s="11"/>
      <c r="C9" s="13"/>
      <c r="D9" s="13">
        <f>D7-D8</f>
        <v>100600</v>
      </c>
      <c r="E9" s="7"/>
      <c r="F9" s="7"/>
    </row>
    <row r="10" spans="1:6" x14ac:dyDescent="0.2">
      <c r="A10" s="10"/>
      <c r="B10" s="11"/>
      <c r="C10" s="11"/>
      <c r="D10" s="11"/>
      <c r="E10" s="5"/>
      <c r="F10" s="5"/>
    </row>
    <row r="11" spans="1:6" x14ac:dyDescent="0.2">
      <c r="A11" s="20" t="s">
        <v>166</v>
      </c>
      <c r="B11" s="11"/>
      <c r="C11" s="11"/>
      <c r="F11" s="5"/>
    </row>
    <row r="12" spans="1:6" x14ac:dyDescent="0.2">
      <c r="A12" s="10" t="s">
        <v>167</v>
      </c>
      <c r="B12" s="11" t="s">
        <v>159</v>
      </c>
      <c r="C12" s="11"/>
      <c r="D12" s="11">
        <v>25920</v>
      </c>
      <c r="F12" s="6"/>
    </row>
    <row r="13" spans="1:6" x14ac:dyDescent="0.2">
      <c r="A13" s="10" t="s">
        <v>168</v>
      </c>
      <c r="B13" s="11" t="s">
        <v>161</v>
      </c>
      <c r="C13" s="13"/>
      <c r="D13" s="12">
        <v>19180</v>
      </c>
      <c r="F13" s="7"/>
    </row>
    <row r="14" spans="1:6" x14ac:dyDescent="0.2">
      <c r="A14" s="10"/>
      <c r="B14" s="11"/>
      <c r="C14" s="11"/>
      <c r="D14" s="13">
        <f>SUM(D12-D13)</f>
        <v>6740</v>
      </c>
      <c r="E14" s="5"/>
      <c r="F14" s="5"/>
    </row>
    <row r="15" spans="1:6" x14ac:dyDescent="0.2">
      <c r="A15" s="10"/>
      <c r="B15" s="11"/>
      <c r="C15" s="11"/>
      <c r="D15" s="11"/>
      <c r="E15" s="5"/>
      <c r="F15" s="5"/>
    </row>
    <row r="16" spans="1:6" x14ac:dyDescent="0.2">
      <c r="A16" s="10"/>
      <c r="B16" s="11"/>
      <c r="C16" s="11"/>
      <c r="D16" s="11"/>
      <c r="E16" s="5"/>
      <c r="F16" s="6"/>
    </row>
    <row r="17" spans="1:6" x14ac:dyDescent="0.2">
      <c r="A17" s="10"/>
      <c r="B17" s="11"/>
      <c r="C17" s="11"/>
      <c r="D17" s="13"/>
      <c r="E17" s="7"/>
      <c r="F17" s="7"/>
    </row>
    <row r="18" spans="1:6" x14ac:dyDescent="0.2">
      <c r="A18" s="10"/>
      <c r="B18" s="11"/>
      <c r="C18" s="11"/>
      <c r="D18" s="11"/>
      <c r="E18" s="5"/>
      <c r="F18" s="5"/>
    </row>
    <row r="19" spans="1:6" x14ac:dyDescent="0.2">
      <c r="A19" s="14" t="s">
        <v>169</v>
      </c>
      <c r="B19" s="15"/>
      <c r="C19" s="15">
        <f>SUM(C5,C9,C13,C17)</f>
        <v>0</v>
      </c>
      <c r="D19" s="16">
        <f>SUM(D5,D9,D14,D17)</f>
        <v>113640</v>
      </c>
      <c r="E19" s="5"/>
      <c r="F19" s="5"/>
    </row>
    <row r="20" spans="1:6" x14ac:dyDescent="0.2">
      <c r="A20" s="10"/>
      <c r="B20" s="11"/>
      <c r="C20" s="11"/>
      <c r="D20" s="11"/>
      <c r="E20" s="5"/>
      <c r="F20" s="5"/>
    </row>
    <row r="21" spans="1:6" x14ac:dyDescent="0.2">
      <c r="A21" s="10" t="s">
        <v>170</v>
      </c>
      <c r="B21" s="17" t="s">
        <v>171</v>
      </c>
      <c r="C21" s="11">
        <v>50207</v>
      </c>
      <c r="D21" s="11">
        <v>50207</v>
      </c>
      <c r="E21" s="5"/>
      <c r="F21" s="5"/>
    </row>
    <row r="22" spans="1:6" x14ac:dyDescent="0.2">
      <c r="A22" s="10" t="s">
        <v>172</v>
      </c>
      <c r="B22" s="11"/>
      <c r="C22" s="11">
        <v>66301</v>
      </c>
      <c r="D22" s="11">
        <f t="shared" ref="D22:D26" si="0">$C22</f>
        <v>66301</v>
      </c>
      <c r="E22" s="5"/>
      <c r="F22" s="5"/>
    </row>
    <row r="23" spans="1:6" x14ac:dyDescent="0.2">
      <c r="A23" s="10" t="s">
        <v>173</v>
      </c>
      <c r="B23" s="11" t="s">
        <v>178</v>
      </c>
      <c r="C23" s="11">
        <v>39000</v>
      </c>
      <c r="D23" s="11">
        <f t="shared" si="0"/>
        <v>39000</v>
      </c>
      <c r="E23" s="5"/>
      <c r="F23" s="5"/>
    </row>
    <row r="24" spans="1:6" x14ac:dyDescent="0.2">
      <c r="A24" s="10" t="s">
        <v>174</v>
      </c>
      <c r="B24" s="11"/>
      <c r="C24" s="11">
        <v>7359</v>
      </c>
      <c r="D24" s="11">
        <f t="shared" si="0"/>
        <v>7359</v>
      </c>
      <c r="E24" s="5"/>
      <c r="F24" s="5"/>
    </row>
    <row r="25" spans="1:6" x14ac:dyDescent="0.2">
      <c r="A25" s="10" t="s">
        <v>175</v>
      </c>
      <c r="B25" s="11"/>
      <c r="C25" s="11">
        <v>37200</v>
      </c>
      <c r="D25" s="11">
        <f t="shared" si="0"/>
        <v>37200</v>
      </c>
      <c r="E25" s="5"/>
      <c r="F25" s="5"/>
    </row>
    <row r="26" spans="1:6" x14ac:dyDescent="0.2">
      <c r="A26" s="10"/>
      <c r="B26" s="11"/>
      <c r="C26" s="11"/>
      <c r="D26" s="11">
        <f t="shared" si="0"/>
        <v>0</v>
      </c>
      <c r="E26" s="5"/>
      <c r="F26" s="5"/>
    </row>
    <row r="27" spans="1:6" x14ac:dyDescent="0.2">
      <c r="A27" s="10"/>
      <c r="B27" s="11"/>
      <c r="C27" s="12"/>
      <c r="D27" s="12"/>
      <c r="E27" s="6"/>
      <c r="F27" s="6"/>
    </row>
    <row r="28" spans="1:6" x14ac:dyDescent="0.2">
      <c r="A28" s="14" t="s">
        <v>176</v>
      </c>
      <c r="B28" s="15"/>
      <c r="C28" s="18">
        <f>SUM(C21:C27)</f>
        <v>200067</v>
      </c>
      <c r="D28" s="19">
        <f t="shared" ref="D28" si="1">SUM(D21:D27)</f>
        <v>200067</v>
      </c>
      <c r="E28" s="7"/>
      <c r="F28" s="7"/>
    </row>
    <row r="29" spans="1:6" x14ac:dyDescent="0.2">
      <c r="A29" s="10"/>
      <c r="B29" s="10"/>
      <c r="C29" s="10"/>
      <c r="D29" s="10"/>
    </row>
    <row r="30" spans="1:6" s="8" customFormat="1" ht="17" thickBot="1" x14ac:dyDescent="0.25">
      <c r="A30" s="21" t="s">
        <v>177</v>
      </c>
      <c r="B30" s="21"/>
      <c r="C30" s="22">
        <f>C19-C28</f>
        <v>-200067</v>
      </c>
      <c r="D30" s="22">
        <f t="shared" ref="D30" si="2">D19-D28</f>
        <v>-86427</v>
      </c>
      <c r="E30" s="9"/>
      <c r="F30" s="9"/>
    </row>
    <row r="31" spans="1:6" ht="17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opLeftCell="A10" workbookViewId="0">
      <selection activeCell="F27" sqref="F27"/>
    </sheetView>
  </sheetViews>
  <sheetFormatPr baseColWidth="10" defaultColWidth="8.83203125" defaultRowHeight="15" x14ac:dyDescent="0.2"/>
  <cols>
    <col min="1" max="1" width="5.5" customWidth="1"/>
    <col min="2" max="2" width="9.83203125" customWidth="1"/>
    <col min="3" max="3" width="13.5" customWidth="1"/>
    <col min="4" max="4" width="2.5" customWidth="1"/>
    <col min="5" max="5" width="10.1640625" customWidth="1"/>
    <col min="6" max="6" width="13.5" bestFit="1" customWidth="1"/>
    <col min="7" max="7" width="13.83203125" customWidth="1"/>
    <col min="8" max="8" width="29.5" customWidth="1"/>
    <col min="9" max="9" width="15.1640625" customWidth="1"/>
  </cols>
  <sheetData>
    <row r="1" spans="1:9" x14ac:dyDescent="0.2">
      <c r="A1" t="s">
        <v>234</v>
      </c>
    </row>
    <row r="2" spans="1:9" ht="21" x14ac:dyDescent="0.25">
      <c r="A2" s="67" t="s">
        <v>233</v>
      </c>
    </row>
    <row r="3" spans="1:9" ht="16" thickBot="1" x14ac:dyDescent="0.25">
      <c r="B3" s="65" t="s">
        <v>232</v>
      </c>
      <c r="C3" s="65"/>
      <c r="D3" s="65"/>
      <c r="E3" s="65" t="s">
        <v>229</v>
      </c>
      <c r="F3" s="62"/>
      <c r="G3" s="59"/>
      <c r="H3" s="70"/>
      <c r="I3" s="66" t="s">
        <v>243</v>
      </c>
    </row>
    <row r="4" spans="1:9" ht="16" thickBot="1" x14ac:dyDescent="0.25">
      <c r="B4" s="65"/>
      <c r="C4" s="65"/>
      <c r="D4" s="65"/>
      <c r="E4" s="65"/>
      <c r="F4" s="62"/>
      <c r="G4" s="59"/>
      <c r="H4" s="72" t="s">
        <v>241</v>
      </c>
      <c r="I4" s="69">
        <v>288110</v>
      </c>
    </row>
    <row r="5" spans="1:9" x14ac:dyDescent="0.2">
      <c r="B5" s="63" t="s">
        <v>193</v>
      </c>
      <c r="C5" s="60">
        <v>443446</v>
      </c>
      <c r="D5" s="60"/>
      <c r="E5" s="63" t="s">
        <v>193</v>
      </c>
      <c r="F5" s="60">
        <v>126312</v>
      </c>
      <c r="G5" s="59"/>
      <c r="H5" s="63" t="s">
        <v>193</v>
      </c>
      <c r="I5" s="57">
        <f t="shared" ref="I5:I16" si="0">SUM(I4+C5-F5)</f>
        <v>605244</v>
      </c>
    </row>
    <row r="6" spans="1:9" x14ac:dyDescent="0.2">
      <c r="B6" s="62" t="s">
        <v>204</v>
      </c>
      <c r="C6" s="60">
        <v>0</v>
      </c>
      <c r="D6" s="60"/>
      <c r="E6" s="62" t="s">
        <v>204</v>
      </c>
      <c r="F6" s="60">
        <v>108864</v>
      </c>
      <c r="G6" s="59"/>
      <c r="H6" s="62" t="s">
        <v>204</v>
      </c>
      <c r="I6" s="57">
        <f t="shared" si="0"/>
        <v>496380</v>
      </c>
    </row>
    <row r="7" spans="1:9" x14ac:dyDescent="0.2">
      <c r="B7" s="62" t="s">
        <v>194</v>
      </c>
      <c r="C7" s="57">
        <v>0</v>
      </c>
      <c r="E7" s="62" t="s">
        <v>194</v>
      </c>
      <c r="F7" s="60">
        <v>108864</v>
      </c>
      <c r="G7" s="59"/>
      <c r="H7" s="62" t="s">
        <v>194</v>
      </c>
      <c r="I7" s="57">
        <f t="shared" si="0"/>
        <v>387516</v>
      </c>
    </row>
    <row r="8" spans="1:9" x14ac:dyDescent="0.2">
      <c r="B8" s="62" t="s">
        <v>195</v>
      </c>
      <c r="C8" s="60">
        <v>265129</v>
      </c>
      <c r="D8" s="61"/>
      <c r="E8" s="62" t="s">
        <v>195</v>
      </c>
      <c r="F8" s="60">
        <v>120264</v>
      </c>
      <c r="G8" s="59"/>
      <c r="H8" s="62" t="s">
        <v>195</v>
      </c>
      <c r="I8" s="57">
        <f t="shared" si="0"/>
        <v>532381</v>
      </c>
    </row>
    <row r="9" spans="1:9" x14ac:dyDescent="0.2">
      <c r="B9" s="62" t="s">
        <v>196</v>
      </c>
      <c r="C9" s="60">
        <v>0</v>
      </c>
      <c r="D9" s="61"/>
      <c r="E9" s="62" t="s">
        <v>196</v>
      </c>
      <c r="F9" s="60">
        <v>108864</v>
      </c>
      <c r="G9" s="59"/>
      <c r="H9" s="62" t="s">
        <v>196</v>
      </c>
      <c r="I9" s="57">
        <f t="shared" si="0"/>
        <v>423517</v>
      </c>
    </row>
    <row r="10" spans="1:9" x14ac:dyDescent="0.2">
      <c r="B10" s="62" t="s">
        <v>197</v>
      </c>
      <c r="C10" s="60">
        <v>0</v>
      </c>
      <c r="D10" s="61"/>
      <c r="E10" s="62" t="s">
        <v>197</v>
      </c>
      <c r="F10" s="60">
        <v>108864</v>
      </c>
      <c r="G10" s="59"/>
      <c r="H10" s="62" t="s">
        <v>197</v>
      </c>
      <c r="I10" s="57">
        <f t="shared" si="0"/>
        <v>314653</v>
      </c>
    </row>
    <row r="11" spans="1:9" x14ac:dyDescent="0.2">
      <c r="B11" s="58" t="s">
        <v>198</v>
      </c>
      <c r="C11" s="57">
        <v>0</v>
      </c>
      <c r="E11" s="58" t="s">
        <v>198</v>
      </c>
      <c r="F11" s="60">
        <v>108864</v>
      </c>
      <c r="G11" s="59"/>
      <c r="H11" s="58" t="s">
        <v>198</v>
      </c>
      <c r="I11" s="57">
        <f t="shared" si="0"/>
        <v>205789</v>
      </c>
    </row>
    <row r="12" spans="1:9" x14ac:dyDescent="0.2">
      <c r="B12" s="58" t="s">
        <v>199</v>
      </c>
      <c r="C12" s="60">
        <v>294097</v>
      </c>
      <c r="D12" s="61"/>
      <c r="E12" s="58" t="s">
        <v>199</v>
      </c>
      <c r="F12" s="60">
        <v>108864</v>
      </c>
      <c r="G12" s="59"/>
      <c r="H12" s="58" t="s">
        <v>199</v>
      </c>
      <c r="I12" s="57">
        <f t="shared" si="0"/>
        <v>391022</v>
      </c>
    </row>
    <row r="13" spans="1:9" x14ac:dyDescent="0.2">
      <c r="B13" s="58" t="s">
        <v>200</v>
      </c>
      <c r="C13" s="60">
        <v>0</v>
      </c>
      <c r="D13" s="61"/>
      <c r="E13" s="58" t="s">
        <v>200</v>
      </c>
      <c r="F13" s="60">
        <v>108864</v>
      </c>
      <c r="G13" s="59"/>
      <c r="H13" s="58" t="s">
        <v>200</v>
      </c>
      <c r="I13" s="57">
        <f t="shared" si="0"/>
        <v>282158</v>
      </c>
    </row>
    <row r="14" spans="1:9" x14ac:dyDescent="0.2">
      <c r="B14" s="58" t="s">
        <v>201</v>
      </c>
      <c r="C14" s="60">
        <v>0</v>
      </c>
      <c r="D14" s="60"/>
      <c r="E14" s="58" t="s">
        <v>201</v>
      </c>
      <c r="F14" s="60">
        <v>108864</v>
      </c>
      <c r="G14" s="59"/>
      <c r="H14" s="58" t="s">
        <v>201</v>
      </c>
      <c r="I14" s="57">
        <f t="shared" si="0"/>
        <v>173294</v>
      </c>
    </row>
    <row r="15" spans="1:9" x14ac:dyDescent="0.2">
      <c r="B15" s="58" t="s">
        <v>202</v>
      </c>
      <c r="C15" s="60">
        <v>274891</v>
      </c>
      <c r="D15" s="60"/>
      <c r="E15" s="58" t="s">
        <v>202</v>
      </c>
      <c r="F15" s="60">
        <v>108864</v>
      </c>
      <c r="G15" s="59"/>
      <c r="H15" s="58" t="s">
        <v>202</v>
      </c>
      <c r="I15" s="57">
        <f t="shared" si="0"/>
        <v>339321</v>
      </c>
    </row>
    <row r="16" spans="1:9" ht="16" thickBot="1" x14ac:dyDescent="0.25">
      <c r="B16" s="54" t="s">
        <v>203</v>
      </c>
      <c r="C16" s="56">
        <v>0</v>
      </c>
      <c r="D16" s="56"/>
      <c r="E16" s="54" t="s">
        <v>203</v>
      </c>
      <c r="F16" s="56">
        <v>108864</v>
      </c>
      <c r="G16" s="55"/>
      <c r="H16" s="54" t="s">
        <v>203</v>
      </c>
      <c r="I16" s="53">
        <f t="shared" si="0"/>
        <v>230457</v>
      </c>
    </row>
    <row r="17" spans="1:9" ht="16" thickBot="1" x14ac:dyDescent="0.25">
      <c r="B17" s="52" t="s">
        <v>228</v>
      </c>
      <c r="C17" s="50">
        <f>SUM(C5:C16)</f>
        <v>1277563</v>
      </c>
      <c r="D17" s="50"/>
      <c r="E17" s="51" t="s">
        <v>227</v>
      </c>
      <c r="F17" s="50">
        <f>SUM(F5:F16)</f>
        <v>1335216</v>
      </c>
      <c r="G17" s="68">
        <f>SUM(C17-F17)</f>
        <v>-57653</v>
      </c>
      <c r="H17" s="49" t="s">
        <v>240</v>
      </c>
      <c r="I17" s="48">
        <f>SUM(I16)</f>
        <v>230457</v>
      </c>
    </row>
    <row r="19" spans="1:9" ht="21" x14ac:dyDescent="0.25">
      <c r="A19" s="67" t="s">
        <v>231</v>
      </c>
    </row>
    <row r="20" spans="1:9" x14ac:dyDescent="0.2">
      <c r="B20" s="65" t="s">
        <v>230</v>
      </c>
      <c r="C20" s="65"/>
      <c r="D20" s="65"/>
      <c r="E20" s="65" t="s">
        <v>229</v>
      </c>
      <c r="F20" s="62"/>
      <c r="G20" s="59"/>
      <c r="H20" s="64"/>
      <c r="I20" s="66" t="s">
        <v>243</v>
      </c>
    </row>
    <row r="21" spans="1:9" x14ac:dyDescent="0.2">
      <c r="B21" s="65"/>
      <c r="C21" s="65"/>
      <c r="D21" s="65"/>
      <c r="E21" s="65"/>
      <c r="F21" s="62"/>
      <c r="G21" s="59"/>
      <c r="H21" s="24" t="s">
        <v>241</v>
      </c>
      <c r="I21" s="57">
        <v>288110</v>
      </c>
    </row>
    <row r="22" spans="1:9" x14ac:dyDescent="0.2">
      <c r="B22" s="63" t="s">
        <v>193</v>
      </c>
      <c r="C22" s="60">
        <v>522713</v>
      </c>
      <c r="D22" s="60"/>
      <c r="E22" s="63" t="s">
        <v>193</v>
      </c>
      <c r="F22" s="60">
        <v>74705</v>
      </c>
      <c r="G22" s="59" t="s">
        <v>245</v>
      </c>
      <c r="H22" s="63" t="s">
        <v>193</v>
      </c>
      <c r="I22" s="57">
        <f t="shared" ref="I22:I33" si="1">SUM(I21+C22-F22)</f>
        <v>736118</v>
      </c>
    </row>
    <row r="23" spans="1:9" x14ac:dyDescent="0.2">
      <c r="B23" s="62" t="s">
        <v>204</v>
      </c>
      <c r="C23" s="60">
        <v>110562</v>
      </c>
      <c r="D23" s="60"/>
      <c r="E23" s="62" t="s">
        <v>204</v>
      </c>
      <c r="F23" s="60">
        <v>97385</v>
      </c>
      <c r="G23" s="59"/>
      <c r="H23" s="62" t="s">
        <v>204</v>
      </c>
      <c r="I23" s="57">
        <f t="shared" si="1"/>
        <v>749295</v>
      </c>
    </row>
    <row r="24" spans="1:9" x14ac:dyDescent="0.2">
      <c r="B24" s="62" t="s">
        <v>194</v>
      </c>
      <c r="C24" s="57">
        <v>65168</v>
      </c>
      <c r="E24" s="62" t="s">
        <v>194</v>
      </c>
      <c r="F24" s="60">
        <v>119793</v>
      </c>
      <c r="G24" s="59"/>
      <c r="H24" s="62" t="s">
        <v>194</v>
      </c>
      <c r="I24" s="57">
        <f t="shared" si="1"/>
        <v>694670</v>
      </c>
    </row>
    <row r="25" spans="1:9" x14ac:dyDescent="0.2">
      <c r="B25" s="62" t="s">
        <v>195</v>
      </c>
      <c r="C25" s="60">
        <v>98055</v>
      </c>
      <c r="D25" s="61"/>
      <c r="E25" s="62" t="s">
        <v>195</v>
      </c>
      <c r="F25" s="60">
        <v>107557</v>
      </c>
      <c r="G25" s="59"/>
      <c r="H25" s="62" t="s">
        <v>195</v>
      </c>
      <c r="I25" s="57">
        <f t="shared" si="1"/>
        <v>685168</v>
      </c>
    </row>
    <row r="26" spans="1:9" x14ac:dyDescent="0.2">
      <c r="B26" s="62" t="s">
        <v>196</v>
      </c>
      <c r="C26" s="60">
        <v>71192</v>
      </c>
      <c r="D26" s="61"/>
      <c r="E26" s="62" t="s">
        <v>196</v>
      </c>
      <c r="F26" s="60">
        <v>143871</v>
      </c>
      <c r="G26" s="59" t="s">
        <v>244</v>
      </c>
      <c r="H26" s="62" t="s">
        <v>196</v>
      </c>
      <c r="I26" s="57">
        <f t="shared" si="1"/>
        <v>612489</v>
      </c>
    </row>
    <row r="27" spans="1:9" x14ac:dyDescent="0.2">
      <c r="B27" s="62" t="s">
        <v>197</v>
      </c>
      <c r="C27" s="60">
        <v>200000</v>
      </c>
      <c r="D27" s="61"/>
      <c r="E27" s="62" t="s">
        <v>197</v>
      </c>
      <c r="F27" s="60"/>
      <c r="G27" s="59"/>
      <c r="H27" s="62" t="s">
        <v>197</v>
      </c>
      <c r="I27" s="57">
        <f t="shared" si="1"/>
        <v>812489</v>
      </c>
    </row>
    <row r="28" spans="1:9" x14ac:dyDescent="0.2">
      <c r="B28" s="58" t="s">
        <v>198</v>
      </c>
      <c r="C28" s="57"/>
      <c r="E28" s="58" t="s">
        <v>198</v>
      </c>
      <c r="F28" s="60"/>
      <c r="G28" s="59"/>
      <c r="H28" s="58" t="s">
        <v>198</v>
      </c>
      <c r="I28" s="57">
        <f t="shared" si="1"/>
        <v>812489</v>
      </c>
    </row>
    <row r="29" spans="1:9" x14ac:dyDescent="0.2">
      <c r="B29" s="58" t="s">
        <v>199</v>
      </c>
      <c r="C29" s="60"/>
      <c r="D29" s="61"/>
      <c r="E29" s="58" t="s">
        <v>199</v>
      </c>
      <c r="F29" s="60"/>
      <c r="G29" s="59"/>
      <c r="H29" s="58" t="s">
        <v>199</v>
      </c>
      <c r="I29" s="57">
        <f t="shared" si="1"/>
        <v>812489</v>
      </c>
    </row>
    <row r="30" spans="1:9" x14ac:dyDescent="0.2">
      <c r="B30" s="58" t="s">
        <v>200</v>
      </c>
      <c r="C30" s="60"/>
      <c r="D30" s="61"/>
      <c r="E30" s="58" t="s">
        <v>200</v>
      </c>
      <c r="F30" s="60"/>
      <c r="G30" s="59"/>
      <c r="H30" s="58" t="s">
        <v>200</v>
      </c>
      <c r="I30" s="57">
        <f t="shared" si="1"/>
        <v>812489</v>
      </c>
    </row>
    <row r="31" spans="1:9" x14ac:dyDescent="0.2">
      <c r="B31" s="58" t="s">
        <v>201</v>
      </c>
      <c r="C31" s="60"/>
      <c r="D31" s="60"/>
      <c r="E31" s="58" t="s">
        <v>201</v>
      </c>
      <c r="F31" s="60"/>
      <c r="G31" s="59"/>
      <c r="H31" s="58" t="s">
        <v>201</v>
      </c>
      <c r="I31" s="57">
        <f t="shared" si="1"/>
        <v>812489</v>
      </c>
    </row>
    <row r="32" spans="1:9" x14ac:dyDescent="0.2">
      <c r="B32" s="58" t="s">
        <v>202</v>
      </c>
      <c r="C32" s="60"/>
      <c r="D32" s="60"/>
      <c r="E32" s="58" t="s">
        <v>202</v>
      </c>
      <c r="F32" s="60"/>
      <c r="G32" s="59"/>
      <c r="H32" s="58" t="s">
        <v>202</v>
      </c>
      <c r="I32" s="57">
        <f t="shared" si="1"/>
        <v>812489</v>
      </c>
    </row>
    <row r="33" spans="2:9" ht="16" thickBot="1" x14ac:dyDescent="0.25">
      <c r="B33" s="54" t="s">
        <v>203</v>
      </c>
      <c r="C33" s="56"/>
      <c r="D33" s="56"/>
      <c r="E33" s="54" t="s">
        <v>203</v>
      </c>
      <c r="F33" s="56"/>
      <c r="G33" s="55"/>
      <c r="H33" s="54" t="s">
        <v>203</v>
      </c>
      <c r="I33" s="53">
        <f t="shared" si="1"/>
        <v>812489</v>
      </c>
    </row>
    <row r="34" spans="2:9" ht="16" thickBot="1" x14ac:dyDescent="0.25">
      <c r="B34" s="52" t="s">
        <v>228</v>
      </c>
      <c r="C34" s="50">
        <f>SUM(C22:C33)</f>
        <v>1067690</v>
      </c>
      <c r="D34" s="50"/>
      <c r="E34" s="51" t="s">
        <v>227</v>
      </c>
      <c r="F34" s="50">
        <f>SUM(F22:F33)</f>
        <v>543311</v>
      </c>
      <c r="G34" s="49">
        <f>SUM(C34-F34)</f>
        <v>524379</v>
      </c>
      <c r="H34" s="49" t="s">
        <v>235</v>
      </c>
      <c r="I34" s="4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351"/>
  <sheetViews>
    <sheetView tabSelected="1" topLeftCell="A18" zoomScaleNormal="100" workbookViewId="0">
      <pane xSplit="1" topLeftCell="B1" activePane="topRight" state="frozen"/>
      <selection activeCell="A25" sqref="A25"/>
      <selection pane="topRight" activeCell="N54" sqref="N54"/>
    </sheetView>
  </sheetViews>
  <sheetFormatPr baseColWidth="10" defaultColWidth="8.83203125" defaultRowHeight="15" x14ac:dyDescent="0.2"/>
  <cols>
    <col min="1" max="1" width="49.83203125" customWidth="1"/>
    <col min="2" max="5" width="10.6640625" customWidth="1"/>
    <col min="6" max="6" width="10.6640625" style="100" customWidth="1"/>
    <col min="7" max="9" width="10.6640625" customWidth="1"/>
    <col min="10" max="10" width="10.6640625" style="100" customWidth="1"/>
    <col min="11" max="13" width="10.6640625" customWidth="1"/>
    <col min="14" max="14" width="11.6640625" style="465" bestFit="1" customWidth="1"/>
    <col min="15" max="15" width="10.5" style="465" customWidth="1"/>
  </cols>
  <sheetData>
    <row r="1" spans="1:13" x14ac:dyDescent="0.2">
      <c r="A1" s="142" t="s">
        <v>0</v>
      </c>
      <c r="B1" s="140"/>
      <c r="C1" s="140"/>
      <c r="D1" s="140"/>
      <c r="E1" s="140"/>
      <c r="F1" s="140"/>
      <c r="G1" s="140"/>
      <c r="H1" s="136"/>
      <c r="I1" s="136"/>
      <c r="J1" s="136"/>
      <c r="K1" s="136"/>
      <c r="L1" s="136"/>
      <c r="M1" s="136"/>
    </row>
    <row r="2" spans="1:13" x14ac:dyDescent="0.2">
      <c r="A2" s="142" t="s">
        <v>299</v>
      </c>
      <c r="B2" s="140"/>
      <c r="C2" s="140"/>
      <c r="D2" s="140"/>
      <c r="E2" s="140"/>
      <c r="F2" s="140"/>
      <c r="G2" s="140"/>
      <c r="H2" s="136"/>
      <c r="I2" s="136"/>
      <c r="J2" s="136"/>
      <c r="K2" s="136"/>
      <c r="L2" s="136"/>
      <c r="M2" s="136"/>
    </row>
    <row r="3" spans="1:13" x14ac:dyDescent="0.2">
      <c r="A3" s="141"/>
      <c r="B3" s="140"/>
      <c r="C3" s="140"/>
      <c r="D3" s="140"/>
      <c r="E3" s="140"/>
      <c r="F3" s="140"/>
      <c r="G3" s="140"/>
      <c r="H3" s="136"/>
      <c r="I3" s="136"/>
      <c r="J3" s="136"/>
      <c r="K3" s="136"/>
      <c r="L3" s="136"/>
      <c r="M3" s="136"/>
    </row>
    <row r="4" spans="1:13" ht="16" thickBot="1" x14ac:dyDescent="0.25">
      <c r="A4" s="122"/>
      <c r="B4" s="137"/>
      <c r="C4" s="137"/>
      <c r="D4" s="139" t="s">
        <v>298</v>
      </c>
      <c r="E4" s="138" t="s">
        <v>297</v>
      </c>
      <c r="F4" s="138" t="s">
        <v>296</v>
      </c>
      <c r="G4" s="137"/>
      <c r="H4" s="136"/>
      <c r="I4" s="136"/>
      <c r="J4" s="136"/>
      <c r="K4" s="136"/>
      <c r="L4" s="136"/>
      <c r="M4" s="136"/>
    </row>
    <row r="5" spans="1:13" x14ac:dyDescent="0.2">
      <c r="A5" s="122"/>
      <c r="B5" s="134"/>
      <c r="C5" s="133"/>
      <c r="D5" s="134"/>
      <c r="E5" s="133"/>
      <c r="F5" s="134"/>
      <c r="G5" s="133"/>
      <c r="H5" s="135"/>
      <c r="I5" s="133"/>
      <c r="J5" s="135"/>
      <c r="K5" s="133"/>
      <c r="L5" s="134"/>
      <c r="M5" s="133"/>
    </row>
    <row r="6" spans="1:13" x14ac:dyDescent="0.2">
      <c r="A6" s="122"/>
      <c r="B6" s="124" t="s">
        <v>295</v>
      </c>
      <c r="C6" s="123" t="s">
        <v>295</v>
      </c>
      <c r="D6" s="124" t="s">
        <v>295</v>
      </c>
      <c r="E6" s="123" t="s">
        <v>295</v>
      </c>
      <c r="F6" s="124" t="s">
        <v>293</v>
      </c>
      <c r="G6" s="123" t="s">
        <v>294</v>
      </c>
      <c r="H6" s="125" t="s">
        <v>293</v>
      </c>
      <c r="I6" s="123" t="s">
        <v>294</v>
      </c>
      <c r="J6" s="125" t="s">
        <v>293</v>
      </c>
      <c r="K6" s="123" t="s">
        <v>293</v>
      </c>
      <c r="L6" s="124" t="s">
        <v>293</v>
      </c>
      <c r="M6" s="123" t="s">
        <v>293</v>
      </c>
    </row>
    <row r="7" spans="1:13" ht="16" thickBot="1" x14ac:dyDescent="0.25">
      <c r="A7" s="122"/>
      <c r="B7" s="132" t="s">
        <v>292</v>
      </c>
      <c r="C7" s="131" t="s">
        <v>291</v>
      </c>
      <c r="D7" s="129" t="s">
        <v>290</v>
      </c>
      <c r="E7" s="128" t="s">
        <v>289</v>
      </c>
      <c r="F7" s="129" t="s">
        <v>288</v>
      </c>
      <c r="G7" s="128" t="s">
        <v>287</v>
      </c>
      <c r="H7" s="130" t="s">
        <v>286</v>
      </c>
      <c r="I7" s="128" t="s">
        <v>285</v>
      </c>
      <c r="J7" s="130" t="s">
        <v>284</v>
      </c>
      <c r="K7" s="128" t="s">
        <v>283</v>
      </c>
      <c r="L7" s="129" t="s">
        <v>282</v>
      </c>
      <c r="M7" s="128" t="s">
        <v>281</v>
      </c>
    </row>
    <row r="8" spans="1:13" x14ac:dyDescent="0.2">
      <c r="A8" s="117" t="s">
        <v>1</v>
      </c>
      <c r="B8" s="127"/>
      <c r="C8" s="126"/>
      <c r="D8" s="124"/>
      <c r="E8" s="123"/>
      <c r="F8" s="124"/>
      <c r="G8" s="123"/>
      <c r="H8" s="125"/>
      <c r="I8" s="123"/>
      <c r="J8" s="125"/>
      <c r="K8" s="123"/>
      <c r="L8" s="124"/>
      <c r="M8" s="123"/>
    </row>
    <row r="9" spans="1:13" x14ac:dyDescent="0.2">
      <c r="A9" s="100"/>
      <c r="B9" s="365"/>
      <c r="C9" s="366"/>
      <c r="D9" s="365"/>
      <c r="E9" s="366"/>
      <c r="F9" s="365"/>
      <c r="G9" s="366"/>
      <c r="H9" s="367"/>
      <c r="I9" s="368"/>
      <c r="J9" s="367"/>
      <c r="K9" s="368"/>
      <c r="L9" s="369"/>
      <c r="M9" s="368"/>
    </row>
    <row r="10" spans="1:13" x14ac:dyDescent="0.2">
      <c r="A10" s="118" t="s">
        <v>183</v>
      </c>
      <c r="B10" s="370">
        <v>376082</v>
      </c>
      <c r="C10" s="371">
        <v>367268</v>
      </c>
      <c r="D10" s="370">
        <v>396490</v>
      </c>
      <c r="E10" s="371">
        <v>451559</v>
      </c>
      <c r="F10" s="370">
        <v>532545</v>
      </c>
      <c r="G10" s="371">
        <v>609358</v>
      </c>
      <c r="H10" s="372">
        <v>605727</v>
      </c>
      <c r="I10" s="371">
        <v>665547</v>
      </c>
      <c r="J10" s="372">
        <v>675751</v>
      </c>
      <c r="K10" s="371">
        <v>644505</v>
      </c>
      <c r="L10" s="370">
        <v>653735</v>
      </c>
      <c r="M10" s="371">
        <v>294263</v>
      </c>
    </row>
    <row r="11" spans="1:13" ht="16" thickBot="1" x14ac:dyDescent="0.25">
      <c r="A11" s="118" t="s">
        <v>3</v>
      </c>
      <c r="B11" s="370">
        <v>226394</v>
      </c>
      <c r="C11" s="371">
        <v>235034</v>
      </c>
      <c r="D11" s="370">
        <v>255441</v>
      </c>
      <c r="E11" s="371">
        <v>313907</v>
      </c>
      <c r="F11" s="370">
        <v>342374</v>
      </c>
      <c r="G11" s="371">
        <v>395392</v>
      </c>
      <c r="H11" s="372">
        <v>411398</v>
      </c>
      <c r="I11" s="371">
        <v>433829</v>
      </c>
      <c r="J11" s="372">
        <v>421406</v>
      </c>
      <c r="K11" s="371">
        <v>402325</v>
      </c>
      <c r="L11" s="370">
        <v>388492</v>
      </c>
      <c r="M11" s="371">
        <v>165702</v>
      </c>
    </row>
    <row r="12" spans="1:13" ht="16" thickBot="1" x14ac:dyDescent="0.25">
      <c r="A12" s="117" t="s">
        <v>4</v>
      </c>
      <c r="B12" s="373">
        <f>SUM(B10-B11)</f>
        <v>149688</v>
      </c>
      <c r="C12" s="374">
        <v>132234</v>
      </c>
      <c r="D12" s="373">
        <v>141049</v>
      </c>
      <c r="E12" s="374">
        <v>137652</v>
      </c>
      <c r="F12" s="373">
        <v>190171</v>
      </c>
      <c r="G12" s="374">
        <v>213966</v>
      </c>
      <c r="H12" s="375">
        <v>194329</v>
      </c>
      <c r="I12" s="374">
        <v>231718</v>
      </c>
      <c r="J12" s="375">
        <v>254345</v>
      </c>
      <c r="K12" s="374">
        <v>242180</v>
      </c>
      <c r="L12" s="373">
        <f>SUM(L10-L11)</f>
        <v>265243</v>
      </c>
      <c r="M12" s="374">
        <f>SUM(M10-M11)</f>
        <v>128561</v>
      </c>
    </row>
    <row r="13" spans="1:13" x14ac:dyDescent="0.2">
      <c r="A13" s="100"/>
      <c r="B13" s="365"/>
      <c r="C13" s="366"/>
      <c r="D13" s="365"/>
      <c r="E13" s="366"/>
      <c r="F13" s="365"/>
      <c r="G13" s="366"/>
      <c r="H13" s="376"/>
      <c r="I13" s="366"/>
      <c r="J13" s="376"/>
      <c r="K13" s="366"/>
      <c r="L13" s="365"/>
      <c r="M13" s="366"/>
    </row>
    <row r="14" spans="1:13" x14ac:dyDescent="0.2">
      <c r="A14" s="118" t="s">
        <v>5</v>
      </c>
      <c r="B14" s="370">
        <v>87134</v>
      </c>
      <c r="C14" s="371">
        <v>86946</v>
      </c>
      <c r="D14" s="370">
        <v>89108</v>
      </c>
      <c r="E14" s="371">
        <v>91656</v>
      </c>
      <c r="F14" s="370">
        <v>106989</v>
      </c>
      <c r="G14" s="371">
        <v>130125</v>
      </c>
      <c r="H14" s="372">
        <v>163814</v>
      </c>
      <c r="I14" s="371">
        <v>147971</v>
      </c>
      <c r="J14" s="372">
        <v>135400</v>
      </c>
      <c r="K14" s="371">
        <v>161044</v>
      </c>
      <c r="L14" s="370">
        <v>201635</v>
      </c>
      <c r="M14" s="371">
        <v>58518</v>
      </c>
    </row>
    <row r="15" spans="1:13" ht="16" thickBot="1" x14ac:dyDescent="0.25">
      <c r="A15" s="118" t="s">
        <v>6</v>
      </c>
      <c r="B15" s="370">
        <v>45095</v>
      </c>
      <c r="C15" s="371">
        <v>37448</v>
      </c>
      <c r="D15" s="370">
        <v>44845</v>
      </c>
      <c r="E15" s="371">
        <v>46698</v>
      </c>
      <c r="F15" s="370">
        <v>56725</v>
      </c>
      <c r="G15" s="371">
        <v>62717</v>
      </c>
      <c r="H15" s="372">
        <v>85270</v>
      </c>
      <c r="I15" s="371">
        <v>71987</v>
      </c>
      <c r="J15" s="372">
        <v>77942</v>
      </c>
      <c r="K15" s="371">
        <v>98400</v>
      </c>
      <c r="L15" s="370">
        <v>128018</v>
      </c>
      <c r="M15" s="371">
        <v>49154</v>
      </c>
    </row>
    <row r="16" spans="1:13" ht="16" thickBot="1" x14ac:dyDescent="0.25">
      <c r="A16" s="117" t="s">
        <v>7</v>
      </c>
      <c r="B16" s="373">
        <f>SUM(B14-B15)</f>
        <v>42039</v>
      </c>
      <c r="C16" s="374">
        <v>49498</v>
      </c>
      <c r="D16" s="373">
        <v>44263</v>
      </c>
      <c r="E16" s="374">
        <v>44958</v>
      </c>
      <c r="F16" s="373">
        <v>50264</v>
      </c>
      <c r="G16" s="374">
        <v>67408</v>
      </c>
      <c r="H16" s="375">
        <v>78544</v>
      </c>
      <c r="I16" s="374">
        <v>75984</v>
      </c>
      <c r="J16" s="375">
        <v>57458</v>
      </c>
      <c r="K16" s="374">
        <v>62644</v>
      </c>
      <c r="L16" s="373">
        <f>SUM(L14-L15)</f>
        <v>73617</v>
      </c>
      <c r="M16" s="374">
        <f>SUM(M14-M15)</f>
        <v>9364</v>
      </c>
    </row>
    <row r="17" spans="1:14" x14ac:dyDescent="0.2">
      <c r="A17" s="100"/>
      <c r="B17" s="365"/>
      <c r="C17" s="366"/>
      <c r="D17" s="365"/>
      <c r="E17" s="366"/>
      <c r="F17" s="365"/>
      <c r="G17" s="366"/>
      <c r="H17" s="376"/>
      <c r="I17" s="366"/>
      <c r="J17" s="376"/>
      <c r="K17" s="366"/>
      <c r="L17" s="365"/>
      <c r="M17" s="366"/>
    </row>
    <row r="18" spans="1:14" x14ac:dyDescent="0.2">
      <c r="A18" s="118" t="s">
        <v>8</v>
      </c>
      <c r="B18" s="370">
        <v>118092</v>
      </c>
      <c r="C18" s="371">
        <v>127632</v>
      </c>
      <c r="D18" s="370">
        <v>152163</v>
      </c>
      <c r="E18" s="371">
        <v>205397</v>
      </c>
      <c r="F18" s="370">
        <v>287386</v>
      </c>
      <c r="G18" s="371">
        <v>400904</v>
      </c>
      <c r="H18" s="372">
        <v>461054</v>
      </c>
      <c r="I18" s="371">
        <v>539029</v>
      </c>
      <c r="J18" s="372">
        <v>539205</v>
      </c>
      <c r="K18" s="371">
        <v>556559</v>
      </c>
      <c r="L18" s="370">
        <v>649337</v>
      </c>
      <c r="M18" s="371">
        <v>149497</v>
      </c>
    </row>
    <row r="19" spans="1:14" ht="16" thickBot="1" x14ac:dyDescent="0.25">
      <c r="A19" s="118" t="s">
        <v>9</v>
      </c>
      <c r="B19" s="370">
        <v>80053</v>
      </c>
      <c r="C19" s="371">
        <v>80798</v>
      </c>
      <c r="D19" s="370">
        <v>93756</v>
      </c>
      <c r="E19" s="371">
        <v>113417</v>
      </c>
      <c r="F19" s="370">
        <v>166398</v>
      </c>
      <c r="G19" s="371">
        <v>218031</v>
      </c>
      <c r="H19" s="372">
        <v>233880</v>
      </c>
      <c r="I19" s="371">
        <v>298311</v>
      </c>
      <c r="J19" s="372">
        <v>325642</v>
      </c>
      <c r="K19" s="371">
        <v>332542</v>
      </c>
      <c r="L19" s="370">
        <v>350130</v>
      </c>
      <c r="M19" s="371">
        <v>78734</v>
      </c>
    </row>
    <row r="20" spans="1:14" ht="16" thickBot="1" x14ac:dyDescent="0.25">
      <c r="A20" s="117" t="s">
        <v>10</v>
      </c>
      <c r="B20" s="373">
        <f>SUM(B18-B19)</f>
        <v>38039</v>
      </c>
      <c r="C20" s="374">
        <v>46834</v>
      </c>
      <c r="D20" s="373">
        <v>58407</v>
      </c>
      <c r="E20" s="374">
        <v>91980</v>
      </c>
      <c r="F20" s="373">
        <v>120988</v>
      </c>
      <c r="G20" s="374">
        <v>182873</v>
      </c>
      <c r="H20" s="375">
        <v>227174</v>
      </c>
      <c r="I20" s="374">
        <v>240718</v>
      </c>
      <c r="J20" s="375">
        <v>213563</v>
      </c>
      <c r="K20" s="374">
        <v>224017</v>
      </c>
      <c r="L20" s="373">
        <f>SUM(L18-L19)</f>
        <v>299207</v>
      </c>
      <c r="M20" s="374">
        <f>SUM(M18-M19)</f>
        <v>70763</v>
      </c>
    </row>
    <row r="21" spans="1:14" x14ac:dyDescent="0.2">
      <c r="A21" s="100"/>
      <c r="B21" s="365"/>
      <c r="C21" s="366"/>
      <c r="D21" s="365"/>
      <c r="E21" s="366"/>
      <c r="F21" s="365"/>
      <c r="G21" s="366"/>
      <c r="H21" s="376"/>
      <c r="I21" s="366"/>
      <c r="J21" s="376"/>
      <c r="K21" s="366"/>
      <c r="L21" s="365"/>
      <c r="M21" s="366"/>
    </row>
    <row r="22" spans="1:14" x14ac:dyDescent="0.2">
      <c r="A22" s="118" t="s">
        <v>11</v>
      </c>
      <c r="B22" s="370">
        <v>259395</v>
      </c>
      <c r="C22" s="371">
        <v>304383</v>
      </c>
      <c r="D22" s="370">
        <v>283569</v>
      </c>
      <c r="E22" s="371">
        <v>324551</v>
      </c>
      <c r="F22" s="370">
        <v>362613</v>
      </c>
      <c r="G22" s="371">
        <v>376808</v>
      </c>
      <c r="H22" s="372">
        <v>363863</v>
      </c>
      <c r="I22" s="371">
        <v>380468</v>
      </c>
      <c r="J22" s="372">
        <v>406090</v>
      </c>
      <c r="K22" s="371">
        <v>424690</v>
      </c>
      <c r="L22" s="370">
        <v>388244</v>
      </c>
      <c r="M22" s="371">
        <v>188318</v>
      </c>
    </row>
    <row r="23" spans="1:14" ht="16" thickBot="1" x14ac:dyDescent="0.25">
      <c r="A23" s="118" t="s">
        <v>12</v>
      </c>
      <c r="B23" s="370">
        <v>185414</v>
      </c>
      <c r="C23" s="371">
        <v>221312</v>
      </c>
      <c r="D23" s="370">
        <v>212107</v>
      </c>
      <c r="E23" s="371">
        <v>234154</v>
      </c>
      <c r="F23" s="370">
        <v>280959</v>
      </c>
      <c r="G23" s="371">
        <v>285709</v>
      </c>
      <c r="H23" s="372">
        <v>265918</v>
      </c>
      <c r="I23" s="371">
        <v>283237</v>
      </c>
      <c r="J23" s="372">
        <v>314976</v>
      </c>
      <c r="K23" s="371">
        <v>290642</v>
      </c>
      <c r="L23" s="370">
        <v>265567</v>
      </c>
      <c r="M23" s="371">
        <v>113223</v>
      </c>
    </row>
    <row r="24" spans="1:14" ht="16" thickBot="1" x14ac:dyDescent="0.25">
      <c r="A24" s="117" t="s">
        <v>13</v>
      </c>
      <c r="B24" s="373">
        <f>SUM(B22-B23)</f>
        <v>73981</v>
      </c>
      <c r="C24" s="374">
        <v>83070</v>
      </c>
      <c r="D24" s="373">
        <v>71462</v>
      </c>
      <c r="E24" s="374">
        <v>90357</v>
      </c>
      <c r="F24" s="373">
        <v>81654</v>
      </c>
      <c r="G24" s="374">
        <v>91099</v>
      </c>
      <c r="H24" s="375">
        <v>97945</v>
      </c>
      <c r="I24" s="374">
        <v>97231</v>
      </c>
      <c r="J24" s="375">
        <v>91114</v>
      </c>
      <c r="K24" s="374">
        <v>134048</v>
      </c>
      <c r="L24" s="373">
        <f>SUM(L22-L23)</f>
        <v>122677</v>
      </c>
      <c r="M24" s="374">
        <f>SUM(M22-M23)</f>
        <v>75095</v>
      </c>
    </row>
    <row r="25" spans="1:14" x14ac:dyDescent="0.2">
      <c r="A25" s="117"/>
      <c r="B25" s="377"/>
      <c r="C25" s="378"/>
      <c r="D25" s="377"/>
      <c r="E25" s="378"/>
      <c r="F25" s="377"/>
      <c r="G25" s="378"/>
      <c r="H25" s="376"/>
      <c r="I25" s="366"/>
      <c r="J25" s="376"/>
      <c r="K25" s="366"/>
      <c r="L25" s="365"/>
      <c r="M25" s="366"/>
    </row>
    <row r="26" spans="1:14" x14ac:dyDescent="0.2">
      <c r="A26" s="118" t="s">
        <v>14</v>
      </c>
      <c r="B26" s="370">
        <v>1717</v>
      </c>
      <c r="C26" s="371">
        <v>776</v>
      </c>
      <c r="D26" s="370">
        <v>759</v>
      </c>
      <c r="E26" s="371">
        <v>435</v>
      </c>
      <c r="F26" s="370">
        <v>324</v>
      </c>
      <c r="G26" s="371">
        <v>303</v>
      </c>
      <c r="H26" s="376">
        <v>423</v>
      </c>
      <c r="I26" s="366">
        <v>1725</v>
      </c>
      <c r="J26" s="376">
        <v>258</v>
      </c>
      <c r="K26" s="366">
        <v>5894</v>
      </c>
      <c r="L26" s="365">
        <v>8446</v>
      </c>
      <c r="M26" s="366">
        <v>2430</v>
      </c>
      <c r="N26" s="466"/>
    </row>
    <row r="27" spans="1:14" ht="16" thickBot="1" x14ac:dyDescent="0.25">
      <c r="A27" s="100"/>
      <c r="B27" s="365">
        <v>0</v>
      </c>
      <c r="C27" s="366">
        <v>0</v>
      </c>
      <c r="D27" s="365">
        <v>0</v>
      </c>
      <c r="E27" s="366">
        <v>12594</v>
      </c>
      <c r="F27" s="365">
        <v>0</v>
      </c>
      <c r="G27" s="366">
        <v>1</v>
      </c>
      <c r="H27" s="376"/>
      <c r="I27" s="366"/>
      <c r="J27" s="376"/>
      <c r="K27" s="366"/>
      <c r="L27" s="365">
        <v>0</v>
      </c>
      <c r="M27" s="366"/>
      <c r="N27" s="466"/>
    </row>
    <row r="28" spans="1:14" ht="16" thickBot="1" x14ac:dyDescent="0.25">
      <c r="A28" s="117" t="s">
        <v>312</v>
      </c>
      <c r="B28" s="379">
        <v>1717</v>
      </c>
      <c r="C28" s="380">
        <v>13640</v>
      </c>
      <c r="D28" s="379">
        <v>759</v>
      </c>
      <c r="E28" s="398">
        <v>13028</v>
      </c>
      <c r="F28" s="384">
        <v>324</v>
      </c>
      <c r="G28" s="398"/>
      <c r="H28" s="382">
        <v>423</v>
      </c>
      <c r="I28" s="383">
        <v>1725</v>
      </c>
      <c r="J28" s="382">
        <v>258</v>
      </c>
      <c r="K28" s="383">
        <v>5894</v>
      </c>
      <c r="L28" s="383">
        <f>SUM(L26:L27)</f>
        <v>8446</v>
      </c>
      <c r="M28" s="383">
        <f>SUM(M26:M27)</f>
        <v>2430</v>
      </c>
    </row>
    <row r="29" spans="1:14" x14ac:dyDescent="0.2">
      <c r="A29" s="117"/>
      <c r="B29" s="377"/>
      <c r="C29" s="378"/>
      <c r="D29" s="377"/>
      <c r="E29" s="378"/>
      <c r="F29" s="377"/>
      <c r="G29" s="378"/>
      <c r="H29" s="376"/>
      <c r="I29" s="366"/>
      <c r="J29" s="376"/>
      <c r="K29" s="366"/>
      <c r="L29" s="365"/>
      <c r="M29" s="366"/>
    </row>
    <row r="30" spans="1:14" x14ac:dyDescent="0.2">
      <c r="A30" s="118" t="s">
        <v>16</v>
      </c>
      <c r="B30" s="377"/>
      <c r="C30" s="378"/>
      <c r="D30" s="377"/>
      <c r="E30" s="378"/>
      <c r="F30" s="377"/>
      <c r="G30" s="378"/>
      <c r="H30" s="376">
        <v>14055</v>
      </c>
      <c r="I30" s="366">
        <v>12687</v>
      </c>
      <c r="J30" s="376">
        <v>21704</v>
      </c>
      <c r="K30" s="366">
        <v>18659</v>
      </c>
      <c r="L30" s="365">
        <v>20999</v>
      </c>
      <c r="M30" s="366">
        <v>858</v>
      </c>
    </row>
    <row r="31" spans="1:14" ht="16" thickBot="1" x14ac:dyDescent="0.25">
      <c r="A31" s="100" t="s">
        <v>17</v>
      </c>
      <c r="B31" s="385"/>
      <c r="C31" s="386"/>
      <c r="D31" s="385"/>
      <c r="E31" s="386"/>
      <c r="F31" s="365"/>
      <c r="G31" s="386"/>
      <c r="H31" s="376">
        <v>458</v>
      </c>
      <c r="I31" s="366">
        <v>1152</v>
      </c>
      <c r="J31" s="376">
        <v>1132</v>
      </c>
      <c r="K31" s="366">
        <v>880</v>
      </c>
      <c r="L31" s="365">
        <v>2566</v>
      </c>
      <c r="M31" s="366">
        <v>118</v>
      </c>
    </row>
    <row r="32" spans="1:14" ht="16" thickBot="1" x14ac:dyDescent="0.25">
      <c r="A32" s="117" t="s">
        <v>18</v>
      </c>
      <c r="B32" s="379"/>
      <c r="C32" s="380"/>
      <c r="D32" s="379"/>
      <c r="E32" s="380"/>
      <c r="F32" s="381"/>
      <c r="G32" s="380"/>
      <c r="H32" s="382">
        <v>13597</v>
      </c>
      <c r="I32" s="383">
        <v>11534</v>
      </c>
      <c r="J32" s="382">
        <v>20572</v>
      </c>
      <c r="K32" s="383">
        <v>17779</v>
      </c>
      <c r="L32" s="384">
        <f>SUM(L30-L31)</f>
        <v>18433</v>
      </c>
      <c r="M32" s="383">
        <f>SUM(M30-M31)</f>
        <v>740</v>
      </c>
    </row>
    <row r="33" spans="1:24" x14ac:dyDescent="0.2">
      <c r="A33" s="117"/>
      <c r="B33" s="457"/>
      <c r="C33" s="458"/>
      <c r="D33" s="459"/>
      <c r="E33" s="460"/>
      <c r="F33" s="461"/>
      <c r="G33" s="462"/>
      <c r="H33" s="463"/>
      <c r="I33" s="464"/>
      <c r="J33" s="463"/>
      <c r="K33" s="464"/>
      <c r="L33" s="463"/>
      <c r="M33" s="464"/>
    </row>
    <row r="34" spans="1:24" x14ac:dyDescent="0.2">
      <c r="A34" s="100" t="s">
        <v>280</v>
      </c>
      <c r="B34" s="433">
        <f>SUM(B10, B14, B18, B22, B26)</f>
        <v>842420</v>
      </c>
      <c r="C34" s="434">
        <f>C10+C14+C18+C22+C26+C27+C30</f>
        <v>887005</v>
      </c>
      <c r="D34" s="452">
        <f>D10+D14+D18+D22+D26+D27+D30</f>
        <v>922089</v>
      </c>
      <c r="E34" s="434">
        <f>E10+E14+E18+E22+E26+E27+E30</f>
        <v>1086192</v>
      </c>
      <c r="F34" s="433">
        <f t="shared" ref="F34:M34" si="0">F10+F14+F18+F22+F26+F27+F30</f>
        <v>1289857</v>
      </c>
      <c r="G34" s="434">
        <f t="shared" si="0"/>
        <v>1517499</v>
      </c>
      <c r="H34" s="433">
        <f t="shared" si="0"/>
        <v>1608936</v>
      </c>
      <c r="I34" s="434">
        <f t="shared" si="0"/>
        <v>1747427</v>
      </c>
      <c r="J34" s="433">
        <f t="shared" si="0"/>
        <v>1778408</v>
      </c>
      <c r="K34" s="434">
        <f t="shared" si="0"/>
        <v>1811351</v>
      </c>
      <c r="L34" s="433">
        <f t="shared" si="0"/>
        <v>1922396</v>
      </c>
      <c r="M34" s="434">
        <f t="shared" si="0"/>
        <v>693884</v>
      </c>
      <c r="N34" s="467">
        <v>692944</v>
      </c>
      <c r="O34" s="467">
        <f>M34-N34</f>
        <v>940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x14ac:dyDescent="0.2">
      <c r="A35" s="118" t="s">
        <v>279</v>
      </c>
      <c r="B35" s="389">
        <f>SUM(B11, B15, B19, B23, B27)</f>
        <v>536956</v>
      </c>
      <c r="C35" s="390">
        <v>574593</v>
      </c>
      <c r="D35" s="453">
        <f>D11+D15+D19+D23+D31</f>
        <v>606149</v>
      </c>
      <c r="E35" s="390">
        <f t="shared" ref="E35:M35" si="1">E11+E15+E19+E23+E31</f>
        <v>708176</v>
      </c>
      <c r="F35" s="389">
        <f t="shared" si="1"/>
        <v>846456</v>
      </c>
      <c r="G35" s="390">
        <f t="shared" si="1"/>
        <v>961849</v>
      </c>
      <c r="H35" s="389">
        <f t="shared" si="1"/>
        <v>996924</v>
      </c>
      <c r="I35" s="390">
        <f t="shared" si="1"/>
        <v>1088516</v>
      </c>
      <c r="J35" s="389">
        <f t="shared" si="1"/>
        <v>1141098</v>
      </c>
      <c r="K35" s="390">
        <f t="shared" si="1"/>
        <v>1124789</v>
      </c>
      <c r="L35" s="389">
        <f t="shared" si="1"/>
        <v>1134773</v>
      </c>
      <c r="M35" s="390">
        <f t="shared" si="1"/>
        <v>406931</v>
      </c>
      <c r="N35" s="467">
        <f>406812+29</f>
        <v>406841</v>
      </c>
      <c r="O35" s="467">
        <f>M35-N35</f>
        <v>90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x14ac:dyDescent="0.2">
      <c r="A36" s="117" t="s">
        <v>278</v>
      </c>
      <c r="B36" s="450">
        <f>SUM(B34-B35)</f>
        <v>305464</v>
      </c>
      <c r="C36" s="451">
        <v>325277</v>
      </c>
      <c r="D36" s="454">
        <v>315939</v>
      </c>
      <c r="E36" s="451">
        <v>377976</v>
      </c>
      <c r="F36" s="450">
        <f>SUM(F34-F35)</f>
        <v>443401</v>
      </c>
      <c r="G36" s="451">
        <v>555650</v>
      </c>
      <c r="H36" s="391">
        <v>612012</v>
      </c>
      <c r="I36" s="392">
        <v>658910</v>
      </c>
      <c r="J36" s="391">
        <v>637310</v>
      </c>
      <c r="K36" s="392">
        <v>686562</v>
      </c>
      <c r="L36" s="391">
        <f>SUM(L34-L35)</f>
        <v>787623</v>
      </c>
      <c r="M36" s="392">
        <f>SUM(M34-M35)</f>
        <v>286953</v>
      </c>
      <c r="N36" s="467"/>
      <c r="O36" s="467"/>
      <c r="P36" s="448"/>
      <c r="Q36" s="448"/>
      <c r="R36" s="447"/>
      <c r="S36" s="447"/>
      <c r="T36" s="447"/>
      <c r="U36" s="447"/>
      <c r="V36" s="447"/>
      <c r="W36" s="447"/>
      <c r="X36" s="91"/>
    </row>
    <row r="37" spans="1:24" x14ac:dyDescent="0.2">
      <c r="A37" s="117" t="s">
        <v>277</v>
      </c>
      <c r="B37" s="433">
        <v>300147</v>
      </c>
      <c r="C37" s="434">
        <v>-326117</v>
      </c>
      <c r="D37" s="452">
        <v>-313973</v>
      </c>
      <c r="E37" s="434">
        <v>-349308</v>
      </c>
      <c r="F37" s="433">
        <v>-421558</v>
      </c>
      <c r="G37" s="434">
        <v>-505007</v>
      </c>
      <c r="H37" s="389">
        <v>-534062</v>
      </c>
      <c r="I37" s="390">
        <v>-579752</v>
      </c>
      <c r="J37" s="389">
        <v>-616095</v>
      </c>
      <c r="K37" s="390">
        <v>-685571</v>
      </c>
      <c r="L37" s="389">
        <v>-654680</v>
      </c>
      <c r="M37" s="390">
        <v>-475920</v>
      </c>
      <c r="N37" s="470">
        <v>-461761</v>
      </c>
      <c r="O37" s="467">
        <f t="shared" ref="O37" si="2">M37-N37</f>
        <v>-14159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x14ac:dyDescent="0.2">
      <c r="A38" s="121" t="s">
        <v>19</v>
      </c>
      <c r="B38" s="433"/>
      <c r="C38" s="434"/>
      <c r="D38" s="455"/>
      <c r="E38" s="434"/>
      <c r="F38" s="433">
        <v>-11905</v>
      </c>
      <c r="G38" s="388">
        <v>-5303</v>
      </c>
      <c r="H38" s="389"/>
      <c r="I38" s="390"/>
      <c r="J38" s="389"/>
      <c r="K38" s="390"/>
      <c r="L38" s="389"/>
      <c r="M38" s="390"/>
      <c r="N38" s="471"/>
    </row>
    <row r="39" spans="1:24" x14ac:dyDescent="0.2">
      <c r="A39" s="117" t="s">
        <v>276</v>
      </c>
      <c r="B39" s="387"/>
      <c r="C39" s="388"/>
      <c r="D39" s="456"/>
      <c r="E39" s="388"/>
      <c r="F39" s="389">
        <v>-18241</v>
      </c>
      <c r="G39" s="388">
        <v>-47370</v>
      </c>
      <c r="H39" s="389">
        <v>-52640</v>
      </c>
      <c r="I39" s="390">
        <v>-47364</v>
      </c>
      <c r="J39" s="389">
        <v>-46679</v>
      </c>
      <c r="K39" s="390">
        <v>-57505</v>
      </c>
      <c r="L39" s="389">
        <v>-55855</v>
      </c>
      <c r="M39" s="390"/>
      <c r="N39" s="471"/>
    </row>
    <row r="40" spans="1:24" x14ac:dyDescent="0.2">
      <c r="A40" s="121" t="s">
        <v>275</v>
      </c>
      <c r="B40" s="391"/>
      <c r="C40" s="392"/>
      <c r="D40" s="391"/>
      <c r="E40" s="392"/>
      <c r="F40" s="391"/>
      <c r="G40" s="392"/>
      <c r="H40" s="389"/>
      <c r="I40" s="390"/>
      <c r="J40" s="389"/>
      <c r="K40" s="390"/>
      <c r="L40" s="389">
        <v>34284</v>
      </c>
      <c r="M40" s="390"/>
      <c r="N40" s="471"/>
    </row>
    <row r="41" spans="1:24" x14ac:dyDescent="0.2">
      <c r="A41" s="122" t="s">
        <v>274</v>
      </c>
      <c r="B41" s="391">
        <f>B36-B37</f>
        <v>5317</v>
      </c>
      <c r="C41" s="392">
        <f>C36+C37</f>
        <v>-840</v>
      </c>
      <c r="D41" s="391">
        <f>D36+D37</f>
        <v>1966</v>
      </c>
      <c r="E41" s="392">
        <f>E36+E37</f>
        <v>28668</v>
      </c>
      <c r="F41" s="391">
        <f>F36+F37+F38+F39</f>
        <v>-8303</v>
      </c>
      <c r="G41" s="392">
        <f>G36+G37</f>
        <v>50643</v>
      </c>
      <c r="H41" s="391">
        <f>H36+H37</f>
        <v>77950</v>
      </c>
      <c r="I41" s="392">
        <v>31794</v>
      </c>
      <c r="J41" s="391">
        <v>-25464</v>
      </c>
      <c r="K41" s="392">
        <v>-57134</v>
      </c>
      <c r="L41" s="391">
        <f>SUM(L36:L40)</f>
        <v>111372</v>
      </c>
      <c r="M41" s="392">
        <f>SUM(M36:M40)</f>
        <v>-188967</v>
      </c>
      <c r="N41" s="470">
        <v>-194057</v>
      </c>
      <c r="O41" s="465">
        <f>M41-N41</f>
        <v>5090</v>
      </c>
    </row>
    <row r="42" spans="1:24" x14ac:dyDescent="0.2">
      <c r="A42" s="118" t="s">
        <v>310</v>
      </c>
      <c r="B42" s="393"/>
      <c r="C42" s="394"/>
      <c r="D42" s="393"/>
      <c r="E42" s="394"/>
      <c r="F42" s="393">
        <v>79113</v>
      </c>
      <c r="G42" s="394">
        <v>2254</v>
      </c>
      <c r="H42" s="393"/>
      <c r="I42" s="394"/>
      <c r="J42" s="393"/>
      <c r="K42" s="394">
        <v>-621</v>
      </c>
      <c r="L42" s="393">
        <v>-15295</v>
      </c>
      <c r="M42" s="394"/>
      <c r="N42" s="471"/>
    </row>
    <row r="43" spans="1:24" ht="16" thickBot="1" x14ac:dyDescent="0.25">
      <c r="A43" s="100" t="s">
        <v>309</v>
      </c>
      <c r="B43" s="393"/>
      <c r="C43" s="394"/>
      <c r="D43" s="393"/>
      <c r="E43" s="394"/>
      <c r="F43" s="393"/>
      <c r="G43" s="395">
        <v>18241</v>
      </c>
      <c r="H43" s="396">
        <v>46780</v>
      </c>
      <c r="I43" s="394"/>
      <c r="J43" s="393">
        <v>500</v>
      </c>
      <c r="K43" s="394">
        <v>500</v>
      </c>
      <c r="L43" s="393"/>
      <c r="M43" s="394">
        <v>124726</v>
      </c>
      <c r="N43" s="471" t="s">
        <v>313</v>
      </c>
    </row>
    <row r="44" spans="1:24" ht="16" thickBot="1" x14ac:dyDescent="0.25">
      <c r="A44" s="117" t="s">
        <v>273</v>
      </c>
      <c r="B44" s="397">
        <f>B41+B42+B43</f>
        <v>5317</v>
      </c>
      <c r="C44" s="398">
        <f t="shared" ref="C44:L44" si="3">C41+C42+C43</f>
        <v>-840</v>
      </c>
      <c r="D44" s="397">
        <f t="shared" si="3"/>
        <v>1966</v>
      </c>
      <c r="E44" s="398">
        <f t="shared" si="3"/>
        <v>28668</v>
      </c>
      <c r="F44" s="397">
        <f t="shared" si="3"/>
        <v>70810</v>
      </c>
      <c r="G44" s="398">
        <f t="shared" si="3"/>
        <v>71138</v>
      </c>
      <c r="H44" s="397">
        <f t="shared" si="3"/>
        <v>124730</v>
      </c>
      <c r="I44" s="398">
        <f t="shared" si="3"/>
        <v>31794</v>
      </c>
      <c r="J44" s="397">
        <f>J41+J42+J43</f>
        <v>-24964</v>
      </c>
      <c r="K44" s="398">
        <f t="shared" si="3"/>
        <v>-57255</v>
      </c>
      <c r="L44" s="397">
        <f t="shared" si="3"/>
        <v>96077</v>
      </c>
      <c r="M44" s="398">
        <f>M41+M42+M43</f>
        <v>-64241</v>
      </c>
      <c r="N44" s="465">
        <v>-66901</v>
      </c>
      <c r="O44" s="465">
        <f t="shared" ref="O44" si="4">M44-N44</f>
        <v>2660</v>
      </c>
    </row>
    <row r="45" spans="1:24" x14ac:dyDescent="0.2">
      <c r="A45" s="121" t="s">
        <v>272</v>
      </c>
      <c r="B45" s="399"/>
      <c r="C45" s="400"/>
      <c r="D45" s="399"/>
      <c r="E45" s="400"/>
      <c r="F45" s="437"/>
      <c r="G45" s="432"/>
      <c r="H45" s="401"/>
      <c r="I45" s="444"/>
      <c r="J45" s="435">
        <v>-14576</v>
      </c>
      <c r="K45" s="432"/>
      <c r="L45" s="402"/>
      <c r="M45" s="432"/>
    </row>
    <row r="46" spans="1:24" x14ac:dyDescent="0.2">
      <c r="A46" s="120" t="s">
        <v>306</v>
      </c>
      <c r="B46" s="389"/>
      <c r="C46" s="390"/>
      <c r="D46" s="403"/>
      <c r="E46" s="404"/>
      <c r="F46" s="438"/>
      <c r="G46" s="404"/>
      <c r="H46" s="405"/>
      <c r="I46" s="404"/>
      <c r="J46" s="436">
        <v>-17448</v>
      </c>
      <c r="K46" s="404"/>
      <c r="L46" s="406"/>
      <c r="M46" s="404"/>
    </row>
    <row r="47" spans="1:24" x14ac:dyDescent="0.2">
      <c r="A47" s="120" t="s">
        <v>311</v>
      </c>
      <c r="B47" s="407">
        <v>550</v>
      </c>
      <c r="C47" s="408">
        <v>576</v>
      </c>
      <c r="D47" s="407">
        <v>-4070</v>
      </c>
      <c r="E47" s="408">
        <v>314</v>
      </c>
      <c r="F47" s="439">
        <v>-53796</v>
      </c>
      <c r="G47" s="441">
        <v>-64958</v>
      </c>
      <c r="H47" s="443">
        <v>-23082</v>
      </c>
      <c r="I47" s="441">
        <v>-9971</v>
      </c>
      <c r="J47" s="446">
        <v>-9135</v>
      </c>
      <c r="K47" s="441">
        <v>-14127</v>
      </c>
      <c r="L47" s="446">
        <v>-14481</v>
      </c>
      <c r="M47" s="441">
        <v>20868</v>
      </c>
    </row>
    <row r="48" spans="1:24" ht="16" thickBot="1" x14ac:dyDescent="0.25">
      <c r="A48" s="117"/>
      <c r="B48" s="409"/>
      <c r="C48" s="410"/>
      <c r="D48" s="411"/>
      <c r="E48" s="412"/>
      <c r="F48" s="440"/>
      <c r="G48" s="442"/>
      <c r="H48" s="413"/>
      <c r="I48" s="445"/>
      <c r="J48" s="414"/>
      <c r="K48" s="445"/>
      <c r="L48" s="414"/>
      <c r="M48" s="445"/>
    </row>
    <row r="49" spans="1:15" s="119" customFormat="1" ht="17" thickBot="1" x14ac:dyDescent="0.25">
      <c r="A49" s="159" t="s">
        <v>307</v>
      </c>
      <c r="B49" s="415">
        <v>5317</v>
      </c>
      <c r="C49" s="416">
        <v>-840</v>
      </c>
      <c r="D49" s="417">
        <v>1996</v>
      </c>
      <c r="E49" s="418">
        <v>28668</v>
      </c>
      <c r="F49" s="419">
        <v>70812</v>
      </c>
      <c r="G49" s="418">
        <v>18465</v>
      </c>
      <c r="H49" s="420">
        <v>72090</v>
      </c>
      <c r="I49" s="418">
        <v>31794</v>
      </c>
      <c r="J49" s="421">
        <v>-44090</v>
      </c>
      <c r="K49" s="418">
        <v>-56634</v>
      </c>
      <c r="L49" s="419">
        <f>SUM(L44:L48)</f>
        <v>81596</v>
      </c>
      <c r="M49" s="418">
        <f>SUM(M44:M48)</f>
        <v>-43373</v>
      </c>
      <c r="N49" s="468"/>
      <c r="O49" s="468"/>
    </row>
    <row r="50" spans="1:15" x14ac:dyDescent="0.2">
      <c r="A50" s="117"/>
      <c r="B50" s="422"/>
      <c r="C50" s="422"/>
      <c r="D50" s="423"/>
      <c r="E50" s="423"/>
      <c r="F50" s="423"/>
      <c r="G50" s="423"/>
      <c r="H50" s="424"/>
      <c r="I50" s="423"/>
      <c r="J50" s="423"/>
      <c r="K50" s="423"/>
      <c r="L50" s="423"/>
      <c r="M50" s="423"/>
    </row>
    <row r="51" spans="1:15" x14ac:dyDescent="0.2">
      <c r="A51" s="118" t="s">
        <v>109</v>
      </c>
      <c r="B51" s="407">
        <v>-1270</v>
      </c>
      <c r="C51" s="408">
        <v>-1367</v>
      </c>
      <c r="D51" s="425">
        <v>-1367</v>
      </c>
      <c r="E51" s="408">
        <v>-1597</v>
      </c>
      <c r="F51" s="407">
        <v>-9819</v>
      </c>
      <c r="G51" s="408">
        <v>-19706</v>
      </c>
      <c r="H51" s="426">
        <v>-12054</v>
      </c>
      <c r="I51" s="408">
        <v>-24025</v>
      </c>
      <c r="J51" s="407">
        <v>-24268</v>
      </c>
      <c r="K51" s="408">
        <v>-26936</v>
      </c>
      <c r="L51" s="407">
        <v>-27180</v>
      </c>
      <c r="M51" s="408">
        <v>-18399</v>
      </c>
      <c r="N51" s="465" t="s">
        <v>313</v>
      </c>
    </row>
    <row r="52" spans="1:15" s="100" customFormat="1" x14ac:dyDescent="0.2">
      <c r="A52" s="118" t="s">
        <v>308</v>
      </c>
      <c r="B52" s="427">
        <f>B49+B51</f>
        <v>4047</v>
      </c>
      <c r="C52" s="428">
        <f t="shared" ref="C52:L52" si="5">C49+C51</f>
        <v>-2207</v>
      </c>
      <c r="D52" s="427">
        <f t="shared" si="5"/>
        <v>629</v>
      </c>
      <c r="E52" s="428">
        <f t="shared" si="5"/>
        <v>27071</v>
      </c>
      <c r="F52" s="427">
        <f t="shared" si="5"/>
        <v>60993</v>
      </c>
      <c r="G52" s="428">
        <f t="shared" si="5"/>
        <v>-1241</v>
      </c>
      <c r="H52" s="427">
        <f t="shared" si="5"/>
        <v>60036</v>
      </c>
      <c r="I52" s="428">
        <f t="shared" si="5"/>
        <v>7769</v>
      </c>
      <c r="J52" s="427">
        <f t="shared" si="5"/>
        <v>-68358</v>
      </c>
      <c r="K52" s="428">
        <f t="shared" si="5"/>
        <v>-83570</v>
      </c>
      <c r="L52" s="427">
        <f t="shared" si="5"/>
        <v>54416</v>
      </c>
      <c r="M52" s="428">
        <f>M49+M51</f>
        <v>-61772</v>
      </c>
      <c r="N52" s="469"/>
      <c r="O52" s="469"/>
    </row>
    <row r="53" spans="1:15" s="100" customFormat="1" ht="16" thickBot="1" x14ac:dyDescent="0.25">
      <c r="A53" s="118"/>
      <c r="B53" s="427"/>
      <c r="C53" s="428"/>
      <c r="D53" s="427"/>
      <c r="E53" s="428"/>
      <c r="F53" s="427"/>
      <c r="G53" s="428"/>
      <c r="H53" s="427"/>
      <c r="I53" s="429"/>
      <c r="J53" s="430"/>
      <c r="K53" s="429"/>
      <c r="L53" s="430"/>
      <c r="M53" s="429"/>
      <c r="N53" s="469"/>
      <c r="O53" s="469"/>
    </row>
    <row r="54" spans="1:15" ht="17" thickBot="1" x14ac:dyDescent="0.25">
      <c r="A54" s="158" t="s">
        <v>304</v>
      </c>
      <c r="B54" s="419">
        <v>134786</v>
      </c>
      <c r="C54" s="418">
        <v>130887</v>
      </c>
      <c r="D54" s="419">
        <v>132908</v>
      </c>
      <c r="E54" s="418">
        <v>216338</v>
      </c>
      <c r="F54" s="419">
        <v>164721</v>
      </c>
      <c r="G54" s="418">
        <v>159828</v>
      </c>
      <c r="H54" s="431">
        <v>212940</v>
      </c>
      <c r="I54" s="418">
        <v>240639</v>
      </c>
      <c r="J54" s="419">
        <v>181992</v>
      </c>
      <c r="K54" s="418">
        <v>125359</v>
      </c>
      <c r="L54" s="421">
        <v>214285</v>
      </c>
      <c r="M54" s="418">
        <v>165783</v>
      </c>
      <c r="N54" s="466"/>
    </row>
    <row r="55" spans="1:15" x14ac:dyDescent="0.2">
      <c r="A55" s="106"/>
      <c r="B55" s="115"/>
      <c r="C55" s="115"/>
      <c r="D55" s="115"/>
      <c r="E55" s="115"/>
      <c r="F55" s="115"/>
      <c r="G55" s="115"/>
      <c r="H55" s="104"/>
      <c r="I55" s="104"/>
      <c r="J55" s="104"/>
      <c r="K55" s="104"/>
      <c r="L55" s="104"/>
      <c r="M55" s="104"/>
    </row>
    <row r="56" spans="1:15" x14ac:dyDescent="0.2">
      <c r="A56" s="106"/>
      <c r="B56" s="115"/>
      <c r="C56" s="115"/>
      <c r="D56" s="115"/>
      <c r="E56" s="115"/>
      <c r="F56" s="115"/>
      <c r="G56" s="115"/>
      <c r="H56" s="104"/>
      <c r="I56" s="104"/>
      <c r="J56" s="104"/>
      <c r="K56" s="104"/>
      <c r="L56" s="104"/>
      <c r="M56" s="449">
        <f>M49-M44</f>
        <v>20868</v>
      </c>
    </row>
    <row r="57" spans="1:15" x14ac:dyDescent="0.2">
      <c r="A57" s="102"/>
      <c r="B57" s="112"/>
      <c r="C57" s="112"/>
      <c r="D57" s="112"/>
      <c r="E57" s="112"/>
      <c r="F57" s="112"/>
      <c r="G57" s="112"/>
      <c r="H57" s="116"/>
      <c r="I57" s="116"/>
      <c r="J57" s="116"/>
      <c r="K57" s="116"/>
      <c r="L57" s="116"/>
      <c r="M57" s="116"/>
      <c r="O57" s="465">
        <v>177817</v>
      </c>
    </row>
    <row r="58" spans="1:15" x14ac:dyDescent="0.2">
      <c r="A58" s="106"/>
      <c r="B58" s="115"/>
      <c r="C58" s="115"/>
      <c r="D58" s="115"/>
      <c r="E58" s="115"/>
      <c r="F58" s="115"/>
      <c r="G58" s="115"/>
      <c r="H58" s="101"/>
      <c r="I58" s="101"/>
      <c r="J58" s="101"/>
      <c r="K58" s="101"/>
      <c r="L58" s="101"/>
      <c r="M58" s="101"/>
      <c r="O58" s="465">
        <v>155418</v>
      </c>
    </row>
    <row r="59" spans="1:15" x14ac:dyDescent="0.2">
      <c r="A59" s="103"/>
      <c r="B59" s="114"/>
      <c r="C59" s="114"/>
      <c r="D59" s="114"/>
      <c r="E59" s="114"/>
      <c r="F59" s="114"/>
      <c r="G59" s="114"/>
      <c r="H59" s="101"/>
      <c r="I59" s="101"/>
      <c r="J59" s="101"/>
      <c r="K59" s="101"/>
      <c r="L59" s="101"/>
      <c r="M59" s="101"/>
      <c r="O59" s="465">
        <f>O57-O58</f>
        <v>22399</v>
      </c>
    </row>
    <row r="60" spans="1:15" x14ac:dyDescent="0.2">
      <c r="A60" s="103"/>
      <c r="B60" s="114"/>
      <c r="C60" s="114"/>
      <c r="D60" s="114"/>
      <c r="E60" s="114"/>
      <c r="F60" s="114"/>
      <c r="G60" s="114"/>
      <c r="H60" s="101"/>
      <c r="I60" s="101"/>
      <c r="J60" s="101"/>
      <c r="K60" s="101"/>
      <c r="L60" s="101"/>
      <c r="M60" s="101"/>
    </row>
    <row r="61" spans="1:15" x14ac:dyDescent="0.2">
      <c r="A61" s="101"/>
      <c r="B61" s="113"/>
      <c r="C61" s="113"/>
      <c r="D61" s="113"/>
      <c r="E61" s="113"/>
      <c r="F61" s="113"/>
      <c r="G61" s="113"/>
      <c r="H61" s="101"/>
      <c r="I61" s="101"/>
      <c r="J61" s="101"/>
      <c r="K61" s="101"/>
      <c r="L61" s="101"/>
      <c r="M61" s="101"/>
    </row>
    <row r="62" spans="1:15" x14ac:dyDescent="0.2">
      <c r="A62" s="102"/>
      <c r="B62" s="112"/>
      <c r="C62" s="112"/>
      <c r="D62" s="112"/>
      <c r="E62" s="112"/>
      <c r="F62" s="112"/>
      <c r="G62" s="112"/>
      <c r="H62" s="109"/>
      <c r="I62" s="109"/>
      <c r="J62" s="109"/>
      <c r="K62" s="109"/>
      <c r="L62" s="109"/>
      <c r="M62" s="109"/>
    </row>
    <row r="63" spans="1:15" x14ac:dyDescent="0.2">
      <c r="A63" s="101"/>
      <c r="B63" s="113"/>
      <c r="C63" s="113"/>
      <c r="D63" s="113"/>
      <c r="E63" s="113"/>
      <c r="F63" s="113"/>
      <c r="G63" s="113"/>
      <c r="H63" s="101"/>
      <c r="I63" s="101"/>
      <c r="J63" s="101"/>
      <c r="K63" s="101"/>
      <c r="L63" s="101"/>
      <c r="M63" s="101"/>
    </row>
    <row r="64" spans="1:15" x14ac:dyDescent="0.2">
      <c r="A64" s="106"/>
      <c r="B64" s="115"/>
      <c r="C64" s="115"/>
      <c r="D64" s="115"/>
      <c r="E64" s="115"/>
      <c r="F64" s="115"/>
      <c r="G64" s="115"/>
      <c r="H64" s="101"/>
      <c r="I64" s="101"/>
      <c r="J64" s="101"/>
      <c r="K64" s="101"/>
      <c r="L64" s="101"/>
      <c r="M64" s="101"/>
    </row>
    <row r="65" spans="1:13" x14ac:dyDescent="0.2">
      <c r="A65" s="103"/>
      <c r="B65" s="114"/>
      <c r="C65" s="114"/>
      <c r="D65" s="114"/>
      <c r="E65" s="114"/>
      <c r="F65" s="114"/>
      <c r="G65" s="114"/>
      <c r="H65" s="101"/>
      <c r="I65" s="101"/>
      <c r="J65" s="101"/>
      <c r="K65" s="101"/>
      <c r="L65" s="101"/>
      <c r="M65" s="101"/>
    </row>
    <row r="66" spans="1:13" x14ac:dyDescent="0.2">
      <c r="A66" s="103"/>
      <c r="B66" s="114"/>
      <c r="C66" s="114"/>
      <c r="D66" s="114"/>
      <c r="E66" s="114"/>
      <c r="F66" s="114"/>
      <c r="G66" s="114"/>
      <c r="H66" s="101"/>
      <c r="I66" s="101"/>
      <c r="J66" s="101"/>
      <c r="K66" s="101"/>
      <c r="L66" s="101"/>
      <c r="M66" s="101"/>
    </row>
    <row r="67" spans="1:13" x14ac:dyDescent="0.2">
      <c r="A67" s="101"/>
      <c r="B67" s="113"/>
      <c r="C67" s="113"/>
      <c r="D67" s="113"/>
      <c r="E67" s="113"/>
      <c r="F67" s="113"/>
      <c r="G67" s="113"/>
      <c r="H67" s="101"/>
      <c r="I67" s="101"/>
      <c r="J67" s="101"/>
      <c r="K67" s="101"/>
      <c r="L67" s="101"/>
      <c r="M67" s="101"/>
    </row>
    <row r="68" spans="1:13" x14ac:dyDescent="0.2">
      <c r="A68" s="102"/>
      <c r="B68" s="112"/>
      <c r="C68" s="112"/>
      <c r="D68" s="112"/>
      <c r="E68" s="112"/>
      <c r="F68" s="112"/>
      <c r="G68" s="112"/>
      <c r="H68" s="109"/>
      <c r="I68" s="109"/>
      <c r="J68" s="109"/>
      <c r="K68" s="109"/>
      <c r="L68" s="109"/>
      <c r="M68" s="109"/>
    </row>
    <row r="69" spans="1:13" x14ac:dyDescent="0.2">
      <c r="A69" s="101"/>
      <c r="B69" s="113"/>
      <c r="C69" s="113"/>
      <c r="D69" s="113"/>
      <c r="E69" s="113"/>
      <c r="F69" s="113"/>
      <c r="G69" s="113"/>
      <c r="H69" s="101"/>
      <c r="I69" s="101"/>
      <c r="J69" s="101"/>
      <c r="K69" s="101"/>
      <c r="L69" s="101"/>
      <c r="M69" s="101"/>
    </row>
    <row r="70" spans="1:13" x14ac:dyDescent="0.2">
      <c r="A70" s="106"/>
      <c r="B70" s="115"/>
      <c r="C70" s="115"/>
      <c r="D70" s="115"/>
      <c r="E70" s="115"/>
      <c r="F70" s="115"/>
      <c r="G70" s="115"/>
      <c r="H70" s="101"/>
      <c r="I70" s="101"/>
      <c r="J70" s="101"/>
      <c r="K70" s="101"/>
      <c r="L70" s="101"/>
      <c r="M70" s="101"/>
    </row>
    <row r="71" spans="1:13" x14ac:dyDescent="0.2">
      <c r="A71" s="103"/>
      <c r="B71" s="114"/>
      <c r="C71" s="114"/>
      <c r="D71" s="114"/>
      <c r="E71" s="114"/>
      <c r="F71" s="114"/>
      <c r="G71" s="114"/>
      <c r="H71" s="101"/>
      <c r="I71" s="101"/>
      <c r="J71" s="101"/>
      <c r="K71" s="101"/>
      <c r="L71" s="101"/>
      <c r="M71" s="101"/>
    </row>
    <row r="72" spans="1:13" x14ac:dyDescent="0.2">
      <c r="A72" s="103"/>
      <c r="B72" s="114"/>
      <c r="C72" s="114"/>
      <c r="D72" s="114"/>
      <c r="E72" s="114"/>
      <c r="F72" s="114"/>
      <c r="G72" s="114"/>
      <c r="H72" s="101"/>
      <c r="I72" s="101"/>
      <c r="J72" s="101"/>
      <c r="K72" s="101"/>
      <c r="L72" s="101"/>
      <c r="M72" s="101"/>
    </row>
    <row r="73" spans="1:13" x14ac:dyDescent="0.2">
      <c r="A73" s="101"/>
      <c r="B73" s="113"/>
      <c r="C73" s="113"/>
      <c r="D73" s="113"/>
      <c r="E73" s="113"/>
      <c r="F73" s="113"/>
      <c r="G73" s="113"/>
      <c r="H73" s="101"/>
      <c r="I73" s="101"/>
      <c r="J73" s="101"/>
      <c r="K73" s="101"/>
      <c r="L73" s="101"/>
      <c r="M73" s="101"/>
    </row>
    <row r="74" spans="1:13" x14ac:dyDescent="0.2">
      <c r="A74" s="102"/>
      <c r="B74" s="112"/>
      <c r="C74" s="112"/>
      <c r="D74" s="112"/>
      <c r="E74" s="112"/>
      <c r="F74" s="112"/>
      <c r="G74" s="112"/>
      <c r="H74" s="109"/>
      <c r="I74" s="109"/>
      <c r="J74" s="109"/>
      <c r="K74" s="109"/>
      <c r="L74" s="109"/>
      <c r="M74" s="109"/>
    </row>
    <row r="75" spans="1:13" x14ac:dyDescent="0.2">
      <c r="A75" s="102"/>
      <c r="B75" s="112"/>
      <c r="C75" s="112"/>
      <c r="D75" s="112"/>
      <c r="E75" s="112"/>
      <c r="F75" s="112"/>
      <c r="G75" s="112"/>
      <c r="H75" s="101"/>
      <c r="I75" s="101"/>
      <c r="J75" s="101"/>
      <c r="K75" s="101"/>
      <c r="L75" s="101"/>
      <c r="M75" s="101"/>
    </row>
    <row r="76" spans="1:13" x14ac:dyDescent="0.2">
      <c r="A76" s="102"/>
      <c r="B76" s="112"/>
      <c r="C76" s="112"/>
      <c r="D76" s="112"/>
      <c r="E76" s="112"/>
      <c r="F76" s="112"/>
      <c r="G76" s="112"/>
      <c r="H76" s="101"/>
      <c r="I76" s="101"/>
      <c r="J76" s="101"/>
      <c r="K76" s="101"/>
      <c r="L76" s="101"/>
      <c r="M76" s="101"/>
    </row>
    <row r="77" spans="1:13" x14ac:dyDescent="0.2">
      <c r="A77" s="103"/>
      <c r="B77" s="103"/>
      <c r="C77" s="103"/>
      <c r="D77" s="103"/>
      <c r="E77" s="103"/>
      <c r="F77" s="103"/>
      <c r="G77" s="103"/>
      <c r="H77" s="101"/>
      <c r="I77" s="101"/>
      <c r="J77" s="101"/>
      <c r="K77" s="101"/>
      <c r="L77" s="101"/>
      <c r="M77" s="101"/>
    </row>
    <row r="78" spans="1:13" x14ac:dyDescent="0.2">
      <c r="A78" s="103"/>
      <c r="B78" s="103"/>
      <c r="C78" s="103"/>
      <c r="D78" s="103"/>
      <c r="E78" s="103"/>
      <c r="F78" s="103"/>
      <c r="G78" s="103"/>
      <c r="H78" s="101"/>
      <c r="I78" s="101"/>
      <c r="J78" s="101"/>
      <c r="K78" s="101"/>
      <c r="L78" s="101"/>
      <c r="M78" s="101"/>
    </row>
    <row r="79" spans="1:13" x14ac:dyDescent="0.2">
      <c r="A79" s="102"/>
      <c r="B79" s="102"/>
      <c r="C79" s="102"/>
      <c r="D79" s="102"/>
      <c r="E79" s="102"/>
      <c r="F79" s="102"/>
      <c r="G79" s="102"/>
      <c r="H79" s="109"/>
      <c r="I79" s="109"/>
      <c r="J79" s="109"/>
      <c r="K79" s="109"/>
      <c r="L79" s="109"/>
      <c r="M79" s="109"/>
    </row>
    <row r="80" spans="1:13" x14ac:dyDescent="0.2">
      <c r="A80" s="102"/>
      <c r="B80" s="102"/>
      <c r="C80" s="102"/>
      <c r="D80" s="102"/>
      <c r="E80" s="102"/>
      <c r="F80" s="102"/>
      <c r="G80" s="102"/>
      <c r="H80" s="109"/>
      <c r="I80" s="109"/>
      <c r="J80" s="109"/>
      <c r="K80" s="109"/>
      <c r="L80" s="109"/>
      <c r="M80" s="109"/>
    </row>
    <row r="81" spans="1:13" x14ac:dyDescent="0.2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1:13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1:13" x14ac:dyDescent="0.2">
      <c r="A83" s="106"/>
      <c r="B83" s="106"/>
      <c r="C83" s="106"/>
      <c r="D83" s="106"/>
      <c r="E83" s="106"/>
      <c r="F83" s="106"/>
      <c r="G83" s="106"/>
      <c r="H83" s="109"/>
      <c r="I83" s="109"/>
      <c r="J83" s="109"/>
      <c r="K83" s="109"/>
      <c r="L83" s="109"/>
      <c r="M83" s="109"/>
    </row>
    <row r="84" spans="1:13" x14ac:dyDescent="0.2">
      <c r="A84" s="102"/>
      <c r="B84" s="102"/>
      <c r="C84" s="102"/>
      <c r="D84" s="102"/>
      <c r="E84" s="102"/>
      <c r="F84" s="102"/>
      <c r="G84" s="102"/>
      <c r="H84" s="109"/>
      <c r="I84" s="109"/>
      <c r="J84" s="109"/>
      <c r="K84" s="109"/>
      <c r="L84" s="109"/>
      <c r="M84" s="109"/>
    </row>
    <row r="85" spans="1:13" x14ac:dyDescent="0.2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1:13" x14ac:dyDescent="0.2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1:13" x14ac:dyDescent="0.2">
      <c r="A87" s="106"/>
      <c r="B87" s="106"/>
      <c r="C87" s="106"/>
      <c r="D87" s="106"/>
      <c r="E87" s="106"/>
      <c r="F87" s="106"/>
      <c r="G87" s="106"/>
      <c r="H87" s="109"/>
      <c r="I87" s="109"/>
      <c r="J87" s="109"/>
      <c r="K87" s="109"/>
      <c r="L87" s="109"/>
      <c r="M87" s="109"/>
    </row>
    <row r="88" spans="1:13" x14ac:dyDescent="0.2">
      <c r="A88" s="106"/>
      <c r="B88" s="106"/>
      <c r="C88" s="106"/>
      <c r="D88" s="106"/>
      <c r="E88" s="106"/>
      <c r="F88" s="106"/>
      <c r="G88" s="106"/>
      <c r="H88" s="109"/>
      <c r="I88" s="109"/>
      <c r="J88" s="109"/>
      <c r="K88" s="109"/>
      <c r="L88" s="109"/>
      <c r="M88" s="109"/>
    </row>
    <row r="89" spans="1:13" x14ac:dyDescent="0.2">
      <c r="A89" s="106"/>
      <c r="B89" s="106"/>
      <c r="C89" s="106"/>
      <c r="D89" s="106"/>
      <c r="E89" s="106"/>
      <c r="F89" s="106"/>
      <c r="G89" s="106"/>
      <c r="H89" s="109"/>
      <c r="I89" s="109"/>
      <c r="J89" s="109"/>
      <c r="K89" s="109"/>
      <c r="L89" s="109"/>
      <c r="M89" s="109"/>
    </row>
    <row r="90" spans="1:13" x14ac:dyDescent="0.2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1:13" x14ac:dyDescent="0.2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1:13" x14ac:dyDescent="0.2">
      <c r="A92" s="106"/>
      <c r="B92" s="106"/>
      <c r="C92" s="106"/>
      <c r="D92" s="106"/>
      <c r="E92" s="106"/>
      <c r="F92" s="106"/>
      <c r="G92" s="106"/>
      <c r="H92" s="109"/>
      <c r="I92" s="109"/>
      <c r="J92" s="109"/>
      <c r="K92" s="109"/>
      <c r="L92" s="109"/>
      <c r="M92" s="109"/>
    </row>
    <row r="93" spans="1:13" x14ac:dyDescent="0.2">
      <c r="A93" s="106"/>
      <c r="B93" s="106"/>
      <c r="C93" s="106"/>
      <c r="D93" s="106"/>
      <c r="E93" s="106"/>
      <c r="F93" s="106"/>
      <c r="G93" s="106"/>
      <c r="H93" s="109"/>
      <c r="I93" s="109"/>
      <c r="J93" s="109"/>
      <c r="K93" s="109"/>
      <c r="L93" s="109"/>
      <c r="M93" s="109"/>
    </row>
    <row r="94" spans="1:13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1:13" x14ac:dyDescent="0.2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1:13" x14ac:dyDescent="0.2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1:13" x14ac:dyDescent="0.2">
      <c r="A97" s="106"/>
      <c r="B97" s="106"/>
      <c r="C97" s="106"/>
      <c r="D97" s="106"/>
      <c r="E97" s="106"/>
      <c r="F97" s="106"/>
      <c r="G97" s="106"/>
      <c r="H97" s="109"/>
      <c r="I97" s="109"/>
      <c r="J97" s="109"/>
      <c r="K97" s="109"/>
      <c r="L97" s="109"/>
      <c r="M97" s="109"/>
    </row>
    <row r="98" spans="1:13" x14ac:dyDescent="0.2">
      <c r="A98" s="106"/>
      <c r="B98" s="106"/>
      <c r="C98" s="106"/>
      <c r="D98" s="106"/>
      <c r="E98" s="106"/>
      <c r="F98" s="106"/>
      <c r="G98" s="106"/>
      <c r="H98" s="109"/>
      <c r="I98" s="109"/>
      <c r="J98" s="109"/>
      <c r="K98" s="109"/>
      <c r="L98" s="109"/>
      <c r="M98" s="109"/>
    </row>
    <row r="99" spans="1:13" x14ac:dyDescent="0.2">
      <c r="A99" s="102"/>
      <c r="B99" s="102"/>
      <c r="C99" s="102"/>
      <c r="D99" s="102"/>
      <c r="E99" s="102"/>
      <c r="F99" s="102"/>
      <c r="G99" s="102"/>
      <c r="H99" s="101"/>
      <c r="I99" s="101"/>
      <c r="J99" s="101"/>
      <c r="K99" s="101"/>
      <c r="L99" s="101"/>
      <c r="M99" s="101"/>
    </row>
    <row r="100" spans="1:13" x14ac:dyDescent="0.2">
      <c r="A100" s="103"/>
      <c r="B100" s="103"/>
      <c r="C100" s="103"/>
      <c r="D100" s="103"/>
      <c r="E100" s="103"/>
      <c r="F100" s="103"/>
      <c r="G100" s="103"/>
      <c r="H100" s="110"/>
      <c r="I100" s="110"/>
      <c r="J100" s="110"/>
      <c r="K100" s="110"/>
      <c r="L100" s="110"/>
      <c r="M100" s="110"/>
    </row>
    <row r="101" spans="1:13" x14ac:dyDescent="0.2">
      <c r="A101" s="103"/>
      <c r="B101" s="103"/>
      <c r="C101" s="103"/>
      <c r="D101" s="103"/>
      <c r="E101" s="103"/>
      <c r="F101" s="103"/>
      <c r="G101" s="103"/>
      <c r="H101" s="110"/>
      <c r="I101" s="110"/>
      <c r="J101" s="110"/>
      <c r="K101" s="110"/>
      <c r="L101" s="110"/>
      <c r="M101" s="110"/>
    </row>
    <row r="102" spans="1:13" x14ac:dyDescent="0.2">
      <c r="A102" s="102"/>
      <c r="B102" s="102"/>
      <c r="C102" s="102"/>
      <c r="D102" s="102"/>
      <c r="E102" s="102"/>
      <c r="F102" s="102"/>
      <c r="G102" s="102"/>
      <c r="H102" s="109"/>
      <c r="I102" s="109"/>
      <c r="J102" s="109"/>
      <c r="K102" s="109"/>
      <c r="L102" s="109"/>
      <c r="M102" s="109"/>
    </row>
    <row r="103" spans="1:13" x14ac:dyDescent="0.2">
      <c r="A103" s="102"/>
      <c r="B103" s="102"/>
      <c r="C103" s="102"/>
      <c r="D103" s="102"/>
      <c r="E103" s="102"/>
      <c r="F103" s="102"/>
      <c r="G103" s="102"/>
      <c r="H103" s="101"/>
      <c r="I103" s="101"/>
      <c r="J103" s="101"/>
      <c r="K103" s="101"/>
      <c r="L103" s="101"/>
      <c r="M103" s="101"/>
    </row>
    <row r="104" spans="1:13" x14ac:dyDescent="0.2">
      <c r="A104" s="101"/>
      <c r="B104" s="101"/>
      <c r="C104" s="101"/>
      <c r="D104" s="101"/>
      <c r="E104" s="101"/>
      <c r="F104" s="101"/>
      <c r="G104" s="101"/>
      <c r="H104" s="104"/>
      <c r="I104" s="104"/>
      <c r="J104" s="104"/>
      <c r="K104" s="104"/>
      <c r="L104" s="104"/>
      <c r="M104" s="104"/>
    </row>
    <row r="105" spans="1:13" x14ac:dyDescent="0.2">
      <c r="A105" s="101"/>
      <c r="B105" s="101"/>
      <c r="C105" s="101"/>
      <c r="D105" s="101"/>
      <c r="E105" s="101"/>
      <c r="F105" s="101"/>
      <c r="G105" s="101"/>
      <c r="H105" s="104"/>
      <c r="I105" s="104"/>
      <c r="J105" s="104"/>
      <c r="K105" s="104"/>
      <c r="L105" s="104"/>
      <c r="M105" s="104"/>
    </row>
    <row r="106" spans="1:13" x14ac:dyDescent="0.2">
      <c r="A106" s="101"/>
      <c r="B106" s="101"/>
      <c r="C106" s="101"/>
      <c r="D106" s="101"/>
      <c r="E106" s="101"/>
      <c r="F106" s="101"/>
      <c r="G106" s="101"/>
      <c r="H106" s="104"/>
      <c r="I106" s="104"/>
      <c r="J106" s="104"/>
      <c r="K106" s="104"/>
      <c r="L106" s="104"/>
      <c r="M106" s="104"/>
    </row>
    <row r="107" spans="1:13" x14ac:dyDescent="0.2">
      <c r="A107" s="102"/>
      <c r="B107" s="102"/>
      <c r="C107" s="102"/>
      <c r="D107" s="102"/>
      <c r="E107" s="102"/>
      <c r="F107" s="102"/>
      <c r="G107" s="102"/>
      <c r="H107" s="101"/>
      <c r="I107" s="101"/>
      <c r="J107" s="101"/>
      <c r="K107" s="101"/>
      <c r="L107" s="101"/>
      <c r="M107" s="101"/>
    </row>
    <row r="108" spans="1:13" x14ac:dyDescent="0.2">
      <c r="A108" s="106"/>
      <c r="B108" s="106"/>
      <c r="C108" s="106"/>
      <c r="D108" s="106"/>
      <c r="E108" s="106"/>
      <c r="F108" s="106"/>
      <c r="G108" s="106"/>
      <c r="H108" s="101"/>
      <c r="I108" s="101"/>
      <c r="J108" s="101"/>
      <c r="K108" s="101"/>
      <c r="L108" s="101"/>
      <c r="M108" s="101"/>
    </row>
    <row r="109" spans="1:13" x14ac:dyDescent="0.2">
      <c r="A109" s="103"/>
      <c r="B109" s="103"/>
      <c r="C109" s="103"/>
      <c r="D109" s="103"/>
      <c r="E109" s="103"/>
      <c r="F109" s="103"/>
      <c r="G109" s="103"/>
      <c r="H109" s="101"/>
      <c r="I109" s="101"/>
      <c r="J109" s="101"/>
      <c r="K109" s="101"/>
      <c r="L109" s="101"/>
      <c r="M109" s="101"/>
    </row>
    <row r="110" spans="1:13" x14ac:dyDescent="0.2">
      <c r="A110" s="103"/>
      <c r="B110" s="103"/>
      <c r="C110" s="103"/>
      <c r="D110" s="103"/>
      <c r="E110" s="103"/>
      <c r="F110" s="103"/>
      <c r="G110" s="103"/>
      <c r="H110" s="101"/>
      <c r="I110" s="101"/>
      <c r="J110" s="101"/>
      <c r="K110" s="101"/>
      <c r="L110" s="101"/>
      <c r="M110" s="101"/>
    </row>
    <row r="111" spans="1:13" x14ac:dyDescent="0.2">
      <c r="A111" s="103"/>
      <c r="B111" s="103"/>
      <c r="C111" s="103"/>
      <c r="D111" s="103"/>
      <c r="E111" s="103"/>
      <c r="F111" s="103"/>
      <c r="G111" s="103"/>
      <c r="H111" s="101"/>
      <c r="I111" s="101"/>
      <c r="J111" s="101"/>
      <c r="K111" s="101"/>
      <c r="L111" s="101"/>
      <c r="M111" s="101"/>
    </row>
    <row r="112" spans="1:13" x14ac:dyDescent="0.2">
      <c r="A112" s="102"/>
      <c r="B112" s="102"/>
      <c r="C112" s="102"/>
      <c r="D112" s="102"/>
      <c r="E112" s="102"/>
      <c r="F112" s="102"/>
      <c r="G112" s="102"/>
      <c r="H112" s="109"/>
      <c r="I112" s="109"/>
      <c r="J112" s="109"/>
      <c r="K112" s="109"/>
      <c r="L112" s="109"/>
      <c r="M112" s="109"/>
    </row>
    <row r="113" spans="1:13" x14ac:dyDescent="0.2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1:13" x14ac:dyDescent="0.2">
      <c r="A114" s="106"/>
      <c r="B114" s="106"/>
      <c r="C114" s="106"/>
      <c r="D114" s="106"/>
      <c r="E114" s="106"/>
      <c r="F114" s="106"/>
      <c r="G114" s="106"/>
      <c r="H114" s="101"/>
      <c r="I114" s="101"/>
      <c r="J114" s="101"/>
      <c r="K114" s="101"/>
      <c r="L114" s="101"/>
      <c r="M114" s="101"/>
    </row>
    <row r="115" spans="1:13" x14ac:dyDescent="0.2">
      <c r="A115" s="103"/>
      <c r="B115" s="103"/>
      <c r="C115" s="103"/>
      <c r="D115" s="103"/>
      <c r="E115" s="103"/>
      <c r="F115" s="103"/>
      <c r="G115" s="103"/>
      <c r="H115" s="101"/>
      <c r="I115" s="101"/>
      <c r="J115" s="101"/>
      <c r="K115" s="101"/>
      <c r="L115" s="101"/>
      <c r="M115" s="101"/>
    </row>
    <row r="116" spans="1:13" x14ac:dyDescent="0.2">
      <c r="A116" s="103"/>
      <c r="B116" s="103"/>
      <c r="C116" s="103"/>
      <c r="D116" s="103"/>
      <c r="E116" s="103"/>
      <c r="F116" s="103"/>
      <c r="G116" s="103"/>
      <c r="H116" s="101"/>
      <c r="I116" s="101"/>
      <c r="J116" s="101"/>
      <c r="K116" s="101"/>
      <c r="L116" s="101"/>
      <c r="M116" s="101"/>
    </row>
    <row r="117" spans="1:13" x14ac:dyDescent="0.2">
      <c r="A117" s="103"/>
      <c r="B117" s="103"/>
      <c r="C117" s="103"/>
      <c r="D117" s="103"/>
      <c r="E117" s="103"/>
      <c r="F117" s="103"/>
      <c r="G117" s="103"/>
      <c r="H117" s="101"/>
      <c r="I117" s="101"/>
      <c r="J117" s="101"/>
      <c r="K117" s="101"/>
      <c r="L117" s="101"/>
      <c r="M117" s="101"/>
    </row>
    <row r="118" spans="1:13" x14ac:dyDescent="0.2">
      <c r="A118" s="102"/>
      <c r="B118" s="102"/>
      <c r="C118" s="102"/>
      <c r="D118" s="102"/>
      <c r="E118" s="102"/>
      <c r="F118" s="102"/>
      <c r="G118" s="102"/>
      <c r="H118" s="109"/>
      <c r="I118" s="109"/>
      <c r="J118" s="109"/>
      <c r="K118" s="109"/>
      <c r="L118" s="109"/>
      <c r="M118" s="109"/>
    </row>
    <row r="119" spans="1:13" x14ac:dyDescent="0.2">
      <c r="A119" s="102"/>
      <c r="B119" s="102"/>
      <c r="C119" s="102"/>
      <c r="D119" s="102"/>
      <c r="E119" s="102"/>
      <c r="F119" s="102"/>
      <c r="G119" s="102"/>
      <c r="H119" s="109"/>
      <c r="I119" s="109"/>
      <c r="J119" s="101"/>
      <c r="K119" s="101"/>
      <c r="L119" s="101"/>
      <c r="M119" s="101"/>
    </row>
    <row r="120" spans="1:13" x14ac:dyDescent="0.2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1:13" x14ac:dyDescent="0.2">
      <c r="A121" s="106"/>
      <c r="B121" s="106"/>
      <c r="C121" s="106"/>
      <c r="D121" s="106"/>
      <c r="E121" s="106"/>
      <c r="F121" s="106"/>
      <c r="G121" s="106"/>
      <c r="H121" s="101"/>
      <c r="I121" s="101"/>
      <c r="J121" s="101"/>
      <c r="K121" s="101"/>
      <c r="L121" s="101"/>
      <c r="M121" s="101"/>
    </row>
    <row r="122" spans="1:13" x14ac:dyDescent="0.2">
      <c r="A122" s="103"/>
      <c r="B122" s="103"/>
      <c r="C122" s="103"/>
      <c r="D122" s="103"/>
      <c r="E122" s="103"/>
      <c r="F122" s="103"/>
      <c r="G122" s="103"/>
      <c r="H122" s="101"/>
      <c r="I122" s="101"/>
      <c r="J122" s="101"/>
      <c r="K122" s="101"/>
      <c r="L122" s="101"/>
      <c r="M122" s="101"/>
    </row>
    <row r="123" spans="1:13" x14ac:dyDescent="0.2">
      <c r="A123" s="103"/>
      <c r="B123" s="103"/>
      <c r="C123" s="103"/>
      <c r="D123" s="103"/>
      <c r="E123" s="103"/>
      <c r="F123" s="103"/>
      <c r="G123" s="103"/>
      <c r="H123" s="101"/>
      <c r="I123" s="101"/>
      <c r="J123" s="101"/>
      <c r="K123" s="101"/>
      <c r="L123" s="101"/>
      <c r="M123" s="101"/>
    </row>
    <row r="124" spans="1:13" x14ac:dyDescent="0.2">
      <c r="A124" s="103"/>
      <c r="B124" s="103"/>
      <c r="C124" s="103"/>
      <c r="D124" s="103"/>
      <c r="E124" s="103"/>
      <c r="F124" s="103"/>
      <c r="G124" s="103"/>
      <c r="H124" s="101"/>
      <c r="I124" s="101"/>
      <c r="J124" s="101"/>
      <c r="K124" s="101"/>
      <c r="L124" s="101"/>
      <c r="M124" s="101"/>
    </row>
    <row r="125" spans="1:13" x14ac:dyDescent="0.2">
      <c r="A125" s="102"/>
      <c r="B125" s="102"/>
      <c r="C125" s="102"/>
      <c r="D125" s="102"/>
      <c r="E125" s="102"/>
      <c r="F125" s="102"/>
      <c r="G125" s="102"/>
      <c r="H125" s="109"/>
      <c r="I125" s="109"/>
      <c r="J125" s="109"/>
      <c r="K125" s="109"/>
      <c r="L125" s="109"/>
      <c r="M125" s="109"/>
    </row>
    <row r="126" spans="1:13" x14ac:dyDescent="0.2">
      <c r="A126" s="102"/>
      <c r="B126" s="102"/>
      <c r="C126" s="102"/>
      <c r="D126" s="102"/>
      <c r="E126" s="102"/>
      <c r="F126" s="102"/>
      <c r="G126" s="102"/>
      <c r="H126" s="109"/>
      <c r="I126" s="109"/>
      <c r="J126" s="109"/>
      <c r="K126" s="109"/>
      <c r="L126" s="109"/>
      <c r="M126" s="109"/>
    </row>
    <row r="127" spans="1:13" x14ac:dyDescent="0.2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</row>
    <row r="128" spans="1:13" x14ac:dyDescent="0.2">
      <c r="A128" s="106"/>
      <c r="B128" s="106"/>
      <c r="C128" s="106"/>
      <c r="D128" s="106"/>
      <c r="E128" s="106"/>
      <c r="F128" s="106"/>
      <c r="G128" s="106"/>
      <c r="H128" s="101"/>
      <c r="I128" s="101"/>
      <c r="J128" s="101"/>
      <c r="K128" s="101"/>
      <c r="L128" s="101"/>
      <c r="M128" s="101"/>
    </row>
    <row r="129" spans="1:13" x14ac:dyDescent="0.2">
      <c r="A129" s="103"/>
      <c r="B129" s="103"/>
      <c r="C129" s="103"/>
      <c r="D129" s="103"/>
      <c r="E129" s="103"/>
      <c r="F129" s="103"/>
      <c r="G129" s="103"/>
      <c r="H129" s="101"/>
      <c r="I129" s="101"/>
      <c r="J129" s="101"/>
      <c r="K129" s="101"/>
      <c r="L129" s="101"/>
      <c r="M129" s="101"/>
    </row>
    <row r="130" spans="1:13" x14ac:dyDescent="0.2">
      <c r="A130" s="103"/>
      <c r="B130" s="103"/>
      <c r="C130" s="103"/>
      <c r="D130" s="103"/>
      <c r="E130" s="103"/>
      <c r="F130" s="103"/>
      <c r="G130" s="103"/>
      <c r="H130" s="101"/>
      <c r="I130" s="101"/>
      <c r="J130" s="101"/>
      <c r="K130" s="101"/>
      <c r="L130" s="101"/>
      <c r="M130" s="101"/>
    </row>
    <row r="131" spans="1:13" x14ac:dyDescent="0.2">
      <c r="A131" s="103"/>
      <c r="B131" s="103"/>
      <c r="C131" s="103"/>
      <c r="D131" s="103"/>
      <c r="E131" s="103"/>
      <c r="F131" s="103"/>
      <c r="G131" s="103"/>
      <c r="H131" s="101"/>
      <c r="I131" s="101"/>
      <c r="J131" s="101"/>
      <c r="K131" s="101"/>
      <c r="L131" s="101"/>
      <c r="M131" s="101"/>
    </row>
    <row r="132" spans="1:13" x14ac:dyDescent="0.2">
      <c r="A132" s="102"/>
      <c r="B132" s="102"/>
      <c r="C132" s="102"/>
      <c r="D132" s="102"/>
      <c r="E132" s="102"/>
      <c r="F132" s="102"/>
      <c r="G132" s="102"/>
      <c r="H132" s="109"/>
      <c r="I132" s="109"/>
      <c r="J132" s="109"/>
      <c r="K132" s="109"/>
      <c r="L132" s="109"/>
      <c r="M132" s="109"/>
    </row>
    <row r="133" spans="1:13" x14ac:dyDescent="0.2">
      <c r="A133" s="102"/>
      <c r="B133" s="102"/>
      <c r="C133" s="102"/>
      <c r="D133" s="102"/>
      <c r="E133" s="102"/>
      <c r="F133" s="102"/>
      <c r="G133" s="102"/>
      <c r="H133" s="109"/>
      <c r="I133" s="109"/>
      <c r="J133" s="109"/>
      <c r="K133" s="109"/>
      <c r="L133" s="109"/>
      <c r="M133" s="109"/>
    </row>
    <row r="134" spans="1:13" x14ac:dyDescent="0.2">
      <c r="A134" s="102"/>
      <c r="B134" s="102"/>
      <c r="C134" s="102"/>
      <c r="D134" s="102"/>
      <c r="E134" s="102"/>
      <c r="F134" s="102"/>
      <c r="G134" s="102"/>
      <c r="H134" s="101"/>
      <c r="I134" s="101"/>
      <c r="J134" s="101"/>
      <c r="K134" s="101"/>
      <c r="L134" s="101"/>
      <c r="M134" s="101"/>
    </row>
    <row r="135" spans="1:13" x14ac:dyDescent="0.2">
      <c r="A135" s="103"/>
      <c r="B135" s="103"/>
      <c r="C135" s="103"/>
      <c r="D135" s="103"/>
      <c r="E135" s="103"/>
      <c r="F135" s="103"/>
      <c r="G135" s="103"/>
      <c r="H135" s="110"/>
      <c r="I135" s="110"/>
      <c r="J135" s="110"/>
      <c r="K135" s="110"/>
      <c r="L135" s="110"/>
      <c r="M135" s="110"/>
    </row>
    <row r="136" spans="1:13" x14ac:dyDescent="0.2">
      <c r="A136" s="103"/>
      <c r="B136" s="103"/>
      <c r="C136" s="103"/>
      <c r="D136" s="103"/>
      <c r="E136" s="103"/>
      <c r="F136" s="103"/>
      <c r="G136" s="103"/>
      <c r="H136" s="110"/>
      <c r="I136" s="110"/>
      <c r="J136" s="110"/>
      <c r="K136" s="110"/>
      <c r="L136" s="110"/>
      <c r="M136" s="110"/>
    </row>
    <row r="137" spans="1:13" x14ac:dyDescent="0.2">
      <c r="A137" s="103"/>
      <c r="B137" s="103"/>
      <c r="C137" s="103"/>
      <c r="D137" s="103"/>
      <c r="E137" s="103"/>
      <c r="F137" s="103"/>
      <c r="G137" s="103"/>
      <c r="H137" s="110"/>
      <c r="I137" s="110"/>
      <c r="J137" s="110"/>
      <c r="K137" s="110"/>
      <c r="L137" s="110"/>
      <c r="M137" s="110"/>
    </row>
    <row r="138" spans="1:13" x14ac:dyDescent="0.2">
      <c r="A138" s="102"/>
      <c r="B138" s="102"/>
      <c r="C138" s="102"/>
      <c r="D138" s="102"/>
      <c r="E138" s="102"/>
      <c r="F138" s="102"/>
      <c r="G138" s="102"/>
      <c r="H138" s="109"/>
      <c r="I138" s="109"/>
      <c r="J138" s="109"/>
      <c r="K138" s="109"/>
      <c r="L138" s="109"/>
      <c r="M138" s="109"/>
    </row>
    <row r="139" spans="1:13" x14ac:dyDescent="0.2">
      <c r="A139" s="102"/>
      <c r="B139" s="102"/>
      <c r="C139" s="102"/>
      <c r="D139" s="102"/>
      <c r="E139" s="102"/>
      <c r="F139" s="102"/>
      <c r="G139" s="102"/>
      <c r="H139" s="111"/>
      <c r="I139" s="111"/>
      <c r="J139" s="110"/>
      <c r="K139" s="111"/>
      <c r="L139" s="111"/>
      <c r="M139" s="111"/>
    </row>
    <row r="140" spans="1:13" x14ac:dyDescent="0.2">
      <c r="A140" s="101"/>
      <c r="B140" s="101"/>
      <c r="C140" s="101"/>
      <c r="D140" s="101"/>
      <c r="E140" s="101"/>
      <c r="F140" s="101"/>
      <c r="G140" s="101"/>
      <c r="H140" s="104"/>
      <c r="I140" s="104"/>
      <c r="J140" s="104"/>
      <c r="K140" s="104"/>
      <c r="L140" s="104"/>
      <c r="M140" s="104"/>
    </row>
    <row r="141" spans="1:13" x14ac:dyDescent="0.2">
      <c r="A141" s="101"/>
      <c r="B141" s="101"/>
      <c r="C141" s="101"/>
      <c r="D141" s="101"/>
      <c r="E141" s="101"/>
      <c r="F141" s="101"/>
      <c r="G141" s="101"/>
      <c r="H141" s="104"/>
      <c r="I141" s="104"/>
      <c r="J141" s="104"/>
      <c r="K141" s="104"/>
      <c r="L141" s="104"/>
      <c r="M141" s="104"/>
    </row>
    <row r="142" spans="1:13" x14ac:dyDescent="0.2">
      <c r="A142" s="101"/>
      <c r="B142" s="101"/>
      <c r="C142" s="101"/>
      <c r="D142" s="101"/>
      <c r="E142" s="101"/>
      <c r="F142" s="101"/>
      <c r="G142" s="101"/>
      <c r="H142" s="104"/>
      <c r="I142" s="104"/>
      <c r="J142" s="104"/>
      <c r="K142" s="104"/>
      <c r="L142" s="104"/>
      <c r="M142" s="104"/>
    </row>
    <row r="143" spans="1:13" x14ac:dyDescent="0.2">
      <c r="A143" s="102"/>
      <c r="B143" s="102"/>
      <c r="C143" s="102"/>
      <c r="D143" s="102"/>
      <c r="E143" s="102"/>
      <c r="F143" s="102"/>
      <c r="G143" s="102"/>
      <c r="H143" s="101"/>
      <c r="I143" s="101"/>
      <c r="J143" s="101"/>
      <c r="K143" s="101"/>
      <c r="L143" s="101"/>
      <c r="M143" s="101"/>
    </row>
    <row r="144" spans="1:13" x14ac:dyDescent="0.2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</row>
    <row r="145" spans="1:13" x14ac:dyDescent="0.2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</row>
    <row r="146" spans="1:13" x14ac:dyDescent="0.2">
      <c r="A146" s="106"/>
      <c r="B146" s="106"/>
      <c r="C146" s="106"/>
      <c r="D146" s="106"/>
      <c r="E146" s="106"/>
      <c r="F146" s="106"/>
      <c r="G146" s="106"/>
      <c r="H146" s="109"/>
      <c r="I146" s="109"/>
      <c r="J146" s="109"/>
      <c r="K146" s="109"/>
      <c r="L146" s="109"/>
      <c r="M146" s="109"/>
    </row>
    <row r="147" spans="1:13" x14ac:dyDescent="0.2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</row>
    <row r="148" spans="1:13" x14ac:dyDescent="0.2">
      <c r="A148" s="103"/>
      <c r="B148" s="103"/>
      <c r="C148" s="103"/>
      <c r="D148" s="103"/>
      <c r="E148" s="103"/>
      <c r="F148" s="103"/>
      <c r="G148" s="103"/>
      <c r="H148" s="101"/>
      <c r="I148" s="101"/>
      <c r="J148" s="101"/>
      <c r="K148" s="101"/>
      <c r="L148" s="101"/>
      <c r="M148" s="101"/>
    </row>
    <row r="149" spans="1:13" x14ac:dyDescent="0.2">
      <c r="A149" s="103"/>
      <c r="B149" s="103"/>
      <c r="C149" s="103"/>
      <c r="D149" s="103"/>
      <c r="E149" s="103"/>
      <c r="F149" s="103"/>
      <c r="G149" s="103"/>
      <c r="H149" s="101"/>
      <c r="I149" s="101"/>
      <c r="J149" s="101"/>
      <c r="K149" s="101"/>
      <c r="L149" s="101"/>
      <c r="M149" s="101"/>
    </row>
    <row r="150" spans="1:13" x14ac:dyDescent="0.2">
      <c r="A150" s="102"/>
      <c r="B150" s="102"/>
      <c r="C150" s="102"/>
      <c r="D150" s="102"/>
      <c r="E150" s="102"/>
      <c r="F150" s="102"/>
      <c r="G150" s="102"/>
      <c r="H150" s="109"/>
      <c r="I150" s="109"/>
      <c r="J150" s="109"/>
      <c r="K150" s="109"/>
      <c r="L150" s="109"/>
      <c r="M150" s="109"/>
    </row>
    <row r="151" spans="1:13" x14ac:dyDescent="0.2">
      <c r="A151" s="102"/>
      <c r="B151" s="102"/>
      <c r="C151" s="102"/>
      <c r="D151" s="102"/>
      <c r="E151" s="102"/>
      <c r="F151" s="102"/>
      <c r="G151" s="102"/>
      <c r="H151" s="109"/>
      <c r="I151" s="109"/>
      <c r="J151" s="109"/>
      <c r="K151" s="109"/>
      <c r="L151" s="109"/>
      <c r="M151" s="109"/>
    </row>
    <row r="152" spans="1:13" x14ac:dyDescent="0.2">
      <c r="A152" s="103"/>
      <c r="B152" s="103"/>
      <c r="C152" s="103"/>
      <c r="D152" s="103"/>
      <c r="E152" s="103"/>
      <c r="F152" s="103"/>
      <c r="G152" s="103"/>
      <c r="H152" s="101"/>
      <c r="I152" s="101"/>
      <c r="J152" s="101"/>
      <c r="K152" s="101"/>
      <c r="L152" s="101"/>
      <c r="M152" s="101"/>
    </row>
    <row r="153" spans="1:13" x14ac:dyDescent="0.2">
      <c r="A153" s="103"/>
      <c r="B153" s="103"/>
      <c r="C153" s="103"/>
      <c r="D153" s="103"/>
      <c r="E153" s="103"/>
      <c r="F153" s="103"/>
      <c r="G153" s="103"/>
      <c r="H153" s="101"/>
      <c r="I153" s="101"/>
      <c r="J153" s="101"/>
      <c r="K153" s="101"/>
      <c r="L153" s="101"/>
      <c r="M153" s="101"/>
    </row>
    <row r="154" spans="1:13" x14ac:dyDescent="0.2">
      <c r="A154" s="102"/>
      <c r="B154" s="102"/>
      <c r="C154" s="102"/>
      <c r="D154" s="102"/>
      <c r="E154" s="102"/>
      <c r="F154" s="102"/>
      <c r="G154" s="102"/>
      <c r="H154" s="109"/>
      <c r="I154" s="109"/>
      <c r="J154" s="109"/>
      <c r="K154" s="109"/>
      <c r="L154" s="109"/>
      <c r="M154" s="109"/>
    </row>
    <row r="155" spans="1:13" x14ac:dyDescent="0.2">
      <c r="A155" s="102"/>
      <c r="B155" s="102"/>
      <c r="C155" s="102"/>
      <c r="D155" s="102"/>
      <c r="E155" s="102"/>
      <c r="F155" s="102"/>
      <c r="G155" s="102"/>
      <c r="H155" s="109"/>
      <c r="I155" s="109"/>
      <c r="J155" s="109"/>
      <c r="K155" s="109"/>
      <c r="L155" s="109"/>
      <c r="M155" s="109"/>
    </row>
    <row r="156" spans="1:13" x14ac:dyDescent="0.2">
      <c r="A156" s="103"/>
      <c r="B156" s="103"/>
      <c r="C156" s="103"/>
      <c r="D156" s="103"/>
      <c r="E156" s="103"/>
      <c r="F156" s="103"/>
      <c r="G156" s="103"/>
      <c r="H156" s="101"/>
      <c r="I156" s="101"/>
      <c r="J156" s="101"/>
      <c r="K156" s="101"/>
      <c r="L156" s="101"/>
      <c r="M156" s="101"/>
    </row>
    <row r="157" spans="1:13" x14ac:dyDescent="0.2">
      <c r="A157" s="103"/>
      <c r="B157" s="103"/>
      <c r="C157" s="103"/>
      <c r="D157" s="103"/>
      <c r="E157" s="103"/>
      <c r="F157" s="103"/>
      <c r="G157" s="103"/>
      <c r="H157" s="101"/>
      <c r="I157" s="101"/>
      <c r="J157" s="101"/>
      <c r="K157" s="101"/>
      <c r="L157" s="101"/>
      <c r="M157" s="101"/>
    </row>
    <row r="158" spans="1:13" x14ac:dyDescent="0.2">
      <c r="A158" s="102"/>
      <c r="B158" s="102"/>
      <c r="C158" s="102"/>
      <c r="D158" s="102"/>
      <c r="E158" s="102"/>
      <c r="F158" s="102"/>
      <c r="G158" s="102"/>
      <c r="H158" s="109"/>
      <c r="I158" s="109"/>
      <c r="J158" s="109"/>
      <c r="K158" s="109"/>
      <c r="L158" s="109"/>
      <c r="M158" s="109"/>
    </row>
    <row r="159" spans="1:13" x14ac:dyDescent="0.2">
      <c r="A159" s="102"/>
      <c r="B159" s="102"/>
      <c r="C159" s="102"/>
      <c r="D159" s="102"/>
      <c r="E159" s="102"/>
      <c r="F159" s="102"/>
      <c r="G159" s="102"/>
      <c r="H159" s="109"/>
      <c r="I159" s="109"/>
      <c r="J159" s="109"/>
      <c r="K159" s="109"/>
      <c r="L159" s="109"/>
      <c r="M159" s="109"/>
    </row>
    <row r="160" spans="1:13" x14ac:dyDescent="0.2">
      <c r="A160" s="103"/>
      <c r="B160" s="103"/>
      <c r="C160" s="103"/>
      <c r="D160" s="103"/>
      <c r="E160" s="103"/>
      <c r="F160" s="103"/>
      <c r="G160" s="103"/>
      <c r="H160" s="101"/>
      <c r="I160" s="101"/>
      <c r="J160" s="101"/>
      <c r="K160" s="101"/>
      <c r="L160" s="101"/>
      <c r="M160" s="101"/>
    </row>
    <row r="161" spans="1:13" x14ac:dyDescent="0.2">
      <c r="A161" s="103"/>
      <c r="B161" s="103"/>
      <c r="C161" s="103"/>
      <c r="D161" s="103"/>
      <c r="E161" s="103"/>
      <c r="F161" s="103"/>
      <c r="G161" s="103"/>
      <c r="H161" s="101"/>
      <c r="I161" s="101"/>
      <c r="J161" s="101"/>
      <c r="K161" s="101"/>
      <c r="L161" s="101"/>
      <c r="M161" s="101"/>
    </row>
    <row r="162" spans="1:13" x14ac:dyDescent="0.2">
      <c r="A162" s="102"/>
      <c r="B162" s="102"/>
      <c r="C162" s="102"/>
      <c r="D162" s="102"/>
      <c r="E162" s="102"/>
      <c r="F162" s="102"/>
      <c r="G162" s="102"/>
      <c r="H162" s="109"/>
      <c r="I162" s="109"/>
      <c r="J162" s="109"/>
      <c r="K162" s="109"/>
      <c r="L162" s="109"/>
      <c r="M162" s="109"/>
    </row>
    <row r="163" spans="1:13" x14ac:dyDescent="0.2">
      <c r="A163" s="102"/>
      <c r="B163" s="102"/>
      <c r="C163" s="102"/>
      <c r="D163" s="102"/>
      <c r="E163" s="102"/>
      <c r="F163" s="102"/>
      <c r="G163" s="102"/>
      <c r="H163" s="109"/>
      <c r="I163" s="109"/>
      <c r="J163" s="109"/>
      <c r="K163" s="109"/>
      <c r="L163" s="109"/>
      <c r="M163" s="109"/>
    </row>
    <row r="164" spans="1:13" x14ac:dyDescent="0.2">
      <c r="A164" s="102"/>
      <c r="B164" s="102"/>
      <c r="C164" s="102"/>
      <c r="D164" s="102"/>
      <c r="E164" s="102"/>
      <c r="F164" s="102"/>
      <c r="G164" s="102"/>
      <c r="H164" s="101"/>
      <c r="I164" s="101"/>
      <c r="J164" s="101"/>
      <c r="K164" s="101"/>
      <c r="L164" s="101"/>
      <c r="M164" s="101"/>
    </row>
    <row r="165" spans="1:13" x14ac:dyDescent="0.2">
      <c r="A165" s="103"/>
      <c r="B165" s="103"/>
      <c r="C165" s="103"/>
      <c r="D165" s="103"/>
      <c r="E165" s="103"/>
      <c r="F165" s="103"/>
      <c r="G165" s="103"/>
      <c r="H165" s="110"/>
      <c r="I165" s="110"/>
      <c r="J165" s="110"/>
      <c r="K165" s="110"/>
      <c r="L165" s="110"/>
      <c r="M165" s="110"/>
    </row>
    <row r="166" spans="1:13" x14ac:dyDescent="0.2">
      <c r="A166" s="103"/>
      <c r="B166" s="103"/>
      <c r="C166" s="103"/>
      <c r="D166" s="103"/>
      <c r="E166" s="103"/>
      <c r="F166" s="103"/>
      <c r="G166" s="103"/>
      <c r="H166" s="110"/>
      <c r="I166" s="110"/>
      <c r="J166" s="110"/>
      <c r="K166" s="110"/>
      <c r="L166" s="110"/>
      <c r="M166" s="110"/>
    </row>
    <row r="167" spans="1:13" x14ac:dyDescent="0.2">
      <c r="A167" s="102"/>
      <c r="B167" s="102"/>
      <c r="C167" s="102"/>
      <c r="D167" s="102"/>
      <c r="E167" s="102"/>
      <c r="F167" s="102"/>
      <c r="G167" s="102"/>
      <c r="H167" s="109"/>
      <c r="I167" s="109"/>
      <c r="J167" s="109"/>
      <c r="K167" s="109"/>
      <c r="L167" s="109"/>
      <c r="M167" s="109"/>
    </row>
    <row r="168" spans="1:13" x14ac:dyDescent="0.2">
      <c r="A168" s="102"/>
      <c r="B168" s="102"/>
      <c r="C168" s="102"/>
      <c r="D168" s="102"/>
      <c r="E168" s="102"/>
      <c r="F168" s="102"/>
      <c r="G168" s="102"/>
      <c r="H168" s="108"/>
      <c r="I168" s="108"/>
      <c r="J168" s="109"/>
      <c r="K168" s="108"/>
      <c r="L168" s="108"/>
      <c r="M168" s="108"/>
    </row>
    <row r="169" spans="1:13" x14ac:dyDescent="0.2">
      <c r="A169" s="101"/>
      <c r="B169" s="101"/>
      <c r="C169" s="101"/>
      <c r="D169" s="101"/>
      <c r="E169" s="101"/>
      <c r="F169" s="101"/>
      <c r="G169" s="101"/>
      <c r="H169" s="104"/>
      <c r="I169" s="104"/>
      <c r="J169" s="104"/>
      <c r="K169" s="104"/>
      <c r="L169" s="104"/>
      <c r="M169" s="104"/>
    </row>
    <row r="170" spans="1:13" x14ac:dyDescent="0.2">
      <c r="A170" s="101"/>
      <c r="B170" s="101"/>
      <c r="C170" s="101"/>
      <c r="D170" s="101"/>
      <c r="E170" s="101"/>
      <c r="F170" s="101"/>
      <c r="G170" s="101"/>
      <c r="H170" s="104"/>
      <c r="I170" s="104"/>
      <c r="J170" s="104"/>
      <c r="K170" s="104"/>
      <c r="L170" s="104"/>
      <c r="M170" s="104"/>
    </row>
    <row r="171" spans="1:13" x14ac:dyDescent="0.2">
      <c r="A171" s="101"/>
      <c r="B171" s="101"/>
      <c r="C171" s="101"/>
      <c r="D171" s="101"/>
      <c r="E171" s="101"/>
      <c r="F171" s="101"/>
      <c r="G171" s="101"/>
      <c r="H171" s="104"/>
      <c r="I171" s="104"/>
      <c r="J171" s="104"/>
      <c r="K171" s="104"/>
      <c r="L171" s="104"/>
      <c r="M171" s="104"/>
    </row>
    <row r="172" spans="1:13" x14ac:dyDescent="0.2">
      <c r="A172" s="102"/>
      <c r="B172" s="102"/>
      <c r="C172" s="102"/>
      <c r="D172" s="102"/>
      <c r="E172" s="102"/>
      <c r="F172" s="102"/>
      <c r="G172" s="102"/>
      <c r="H172" s="101"/>
      <c r="I172" s="101"/>
      <c r="J172" s="101"/>
      <c r="K172" s="101"/>
      <c r="L172" s="101"/>
      <c r="M172" s="101"/>
    </row>
    <row r="173" spans="1:13" x14ac:dyDescent="0.2">
      <c r="A173" s="103"/>
      <c r="B173" s="103"/>
      <c r="C173" s="103"/>
      <c r="D173" s="103"/>
      <c r="E173" s="103"/>
      <c r="F173" s="103"/>
      <c r="G173" s="103"/>
      <c r="H173" s="101"/>
      <c r="I173" s="101"/>
      <c r="J173" s="101"/>
      <c r="K173" s="101"/>
      <c r="L173" s="101"/>
      <c r="M173" s="101"/>
    </row>
    <row r="174" spans="1:13" x14ac:dyDescent="0.2">
      <c r="A174" s="103"/>
      <c r="B174" s="103"/>
      <c r="C174" s="103"/>
      <c r="D174" s="103"/>
      <c r="E174" s="103"/>
      <c r="F174" s="103"/>
      <c r="G174" s="103"/>
      <c r="H174" s="101"/>
      <c r="I174" s="101"/>
      <c r="J174" s="101"/>
      <c r="K174" s="101"/>
      <c r="L174" s="101"/>
      <c r="M174" s="101"/>
    </row>
    <row r="175" spans="1:13" x14ac:dyDescent="0.2">
      <c r="A175" s="102"/>
      <c r="B175" s="102"/>
      <c r="C175" s="102"/>
      <c r="D175" s="102"/>
      <c r="E175" s="102"/>
      <c r="F175" s="102"/>
      <c r="G175" s="102"/>
      <c r="H175" s="109"/>
      <c r="I175" s="109"/>
      <c r="J175" s="109"/>
      <c r="K175" s="109"/>
      <c r="L175" s="109"/>
      <c r="M175" s="109"/>
    </row>
    <row r="176" spans="1:13" x14ac:dyDescent="0.2">
      <c r="A176" s="102"/>
      <c r="B176" s="102"/>
      <c r="C176" s="102"/>
      <c r="D176" s="102"/>
      <c r="E176" s="102"/>
      <c r="F176" s="102"/>
      <c r="G176" s="102"/>
      <c r="H176" s="101"/>
      <c r="I176" s="101"/>
      <c r="J176" s="101"/>
      <c r="K176" s="101"/>
      <c r="L176" s="101"/>
      <c r="M176" s="101"/>
    </row>
    <row r="177" spans="1:13" x14ac:dyDescent="0.2">
      <c r="A177" s="102"/>
      <c r="B177" s="102"/>
      <c r="C177" s="102"/>
      <c r="D177" s="102"/>
      <c r="E177" s="102"/>
      <c r="F177" s="102"/>
      <c r="G177" s="102"/>
      <c r="H177" s="101"/>
      <c r="I177" s="101"/>
      <c r="J177" s="101"/>
      <c r="K177" s="101"/>
      <c r="L177" s="101"/>
      <c r="M177" s="101"/>
    </row>
    <row r="178" spans="1:13" x14ac:dyDescent="0.2">
      <c r="A178" s="103"/>
      <c r="B178" s="103"/>
      <c r="C178" s="103"/>
      <c r="D178" s="103"/>
      <c r="E178" s="103"/>
      <c r="F178" s="103"/>
      <c r="G178" s="103"/>
      <c r="H178" s="101"/>
      <c r="I178" s="101"/>
      <c r="J178" s="101"/>
      <c r="K178" s="101"/>
      <c r="L178" s="101"/>
      <c r="M178" s="101"/>
    </row>
    <row r="179" spans="1:13" x14ac:dyDescent="0.2">
      <c r="A179" s="103"/>
      <c r="B179" s="103"/>
      <c r="C179" s="103"/>
      <c r="D179" s="103"/>
      <c r="E179" s="103"/>
      <c r="F179" s="103"/>
      <c r="G179" s="103"/>
      <c r="H179" s="101"/>
      <c r="I179" s="101"/>
      <c r="J179" s="101"/>
      <c r="K179" s="101"/>
      <c r="L179" s="101"/>
      <c r="M179" s="101"/>
    </row>
    <row r="180" spans="1:13" x14ac:dyDescent="0.2">
      <c r="A180" s="102"/>
      <c r="B180" s="102"/>
      <c r="C180" s="102"/>
      <c r="D180" s="102"/>
      <c r="E180" s="102"/>
      <c r="F180" s="102"/>
      <c r="G180" s="102"/>
      <c r="H180" s="109"/>
      <c r="I180" s="109"/>
      <c r="J180" s="109"/>
      <c r="K180" s="109"/>
      <c r="L180" s="109"/>
      <c r="M180" s="109"/>
    </row>
    <row r="181" spans="1:13" x14ac:dyDescent="0.2">
      <c r="A181" s="102"/>
      <c r="B181" s="102"/>
      <c r="C181" s="102"/>
      <c r="D181" s="102"/>
      <c r="E181" s="102"/>
      <c r="F181" s="102"/>
      <c r="G181" s="102"/>
      <c r="H181" s="101"/>
      <c r="I181" s="101"/>
      <c r="J181" s="101"/>
      <c r="K181" s="101"/>
      <c r="L181" s="101"/>
      <c r="M181" s="101"/>
    </row>
    <row r="182" spans="1:13" x14ac:dyDescent="0.2">
      <c r="A182" s="102"/>
      <c r="B182" s="102"/>
      <c r="C182" s="102"/>
      <c r="D182" s="102"/>
      <c r="E182" s="102"/>
      <c r="F182" s="102"/>
      <c r="G182" s="102"/>
      <c r="H182" s="101"/>
      <c r="I182" s="101"/>
      <c r="J182" s="101"/>
      <c r="K182" s="101"/>
      <c r="L182" s="101"/>
      <c r="M182" s="101"/>
    </row>
    <row r="183" spans="1:13" x14ac:dyDescent="0.2">
      <c r="A183" s="103"/>
      <c r="B183" s="103"/>
      <c r="C183" s="103"/>
      <c r="D183" s="103"/>
      <c r="E183" s="103"/>
      <c r="F183" s="103"/>
      <c r="G183" s="103"/>
      <c r="H183" s="101"/>
      <c r="I183" s="101"/>
      <c r="J183" s="101"/>
      <c r="K183" s="101"/>
      <c r="L183" s="101"/>
      <c r="M183" s="101"/>
    </row>
    <row r="184" spans="1:13" x14ac:dyDescent="0.2">
      <c r="A184" s="103"/>
      <c r="B184" s="103"/>
      <c r="C184" s="103"/>
      <c r="D184" s="103"/>
      <c r="E184" s="103"/>
      <c r="F184" s="103"/>
      <c r="G184" s="103"/>
      <c r="H184" s="101"/>
      <c r="I184" s="101"/>
      <c r="J184" s="101"/>
      <c r="K184" s="101"/>
      <c r="L184" s="101"/>
      <c r="M184" s="101"/>
    </row>
    <row r="185" spans="1:13" x14ac:dyDescent="0.2">
      <c r="A185" s="102"/>
      <c r="B185" s="102"/>
      <c r="C185" s="102"/>
      <c r="D185" s="102"/>
      <c r="E185" s="102"/>
      <c r="F185" s="102"/>
      <c r="G185" s="102"/>
      <c r="H185" s="109"/>
      <c r="I185" s="109"/>
      <c r="J185" s="109"/>
      <c r="K185" s="109"/>
      <c r="L185" s="109"/>
      <c r="M185" s="109"/>
    </row>
    <row r="186" spans="1:13" x14ac:dyDescent="0.2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</row>
    <row r="187" spans="1:13" x14ac:dyDescent="0.2">
      <c r="A187" s="103"/>
      <c r="B187" s="103"/>
      <c r="C187" s="103"/>
      <c r="D187" s="103"/>
      <c r="E187" s="103"/>
      <c r="F187" s="103"/>
      <c r="G187" s="103"/>
      <c r="H187" s="101"/>
      <c r="I187" s="101"/>
      <c r="J187" s="101"/>
      <c r="K187" s="101"/>
      <c r="L187" s="101"/>
      <c r="M187" s="101"/>
    </row>
    <row r="188" spans="1:13" x14ac:dyDescent="0.2">
      <c r="A188" s="103"/>
      <c r="B188" s="103"/>
      <c r="C188" s="103"/>
      <c r="D188" s="103"/>
      <c r="E188" s="103"/>
      <c r="F188" s="103"/>
      <c r="G188" s="103"/>
      <c r="H188" s="101"/>
      <c r="I188" s="101"/>
      <c r="J188" s="101"/>
      <c r="K188" s="101"/>
      <c r="L188" s="101"/>
      <c r="M188" s="101"/>
    </row>
    <row r="189" spans="1:13" x14ac:dyDescent="0.2">
      <c r="A189" s="102"/>
      <c r="B189" s="102"/>
      <c r="C189" s="102"/>
      <c r="D189" s="102"/>
      <c r="E189" s="102"/>
      <c r="F189" s="102"/>
      <c r="G189" s="102"/>
      <c r="H189" s="109"/>
      <c r="I189" s="109"/>
      <c r="J189" s="109"/>
      <c r="K189" s="109"/>
      <c r="L189" s="109"/>
      <c r="M189" s="109"/>
    </row>
    <row r="190" spans="1:13" x14ac:dyDescent="0.2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</row>
    <row r="191" spans="1:13" x14ac:dyDescent="0.2">
      <c r="A191" s="103"/>
      <c r="B191" s="103"/>
      <c r="C191" s="103"/>
      <c r="D191" s="103"/>
      <c r="E191" s="103"/>
      <c r="F191" s="103"/>
      <c r="G191" s="103"/>
      <c r="H191" s="101"/>
      <c r="I191" s="101"/>
      <c r="J191" s="101"/>
      <c r="K191" s="101"/>
      <c r="L191" s="101"/>
      <c r="M191" s="101"/>
    </row>
    <row r="192" spans="1:13" x14ac:dyDescent="0.2">
      <c r="A192" s="103"/>
      <c r="B192" s="103"/>
      <c r="C192" s="103"/>
      <c r="D192" s="103"/>
      <c r="E192" s="103"/>
      <c r="F192" s="103"/>
      <c r="G192" s="103"/>
      <c r="H192" s="101"/>
      <c r="I192" s="101"/>
      <c r="J192" s="101"/>
      <c r="K192" s="101"/>
      <c r="L192" s="101"/>
      <c r="M192" s="101"/>
    </row>
    <row r="193" spans="1:13" x14ac:dyDescent="0.2">
      <c r="A193" s="102"/>
      <c r="B193" s="102"/>
      <c r="C193" s="102"/>
      <c r="D193" s="102"/>
      <c r="E193" s="102"/>
      <c r="F193" s="102"/>
      <c r="G193" s="102"/>
      <c r="H193" s="109"/>
      <c r="I193" s="109"/>
      <c r="J193" s="109"/>
      <c r="K193" s="109"/>
      <c r="L193" s="109"/>
      <c r="M193" s="109"/>
    </row>
    <row r="194" spans="1:13" x14ac:dyDescent="0.2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</row>
    <row r="195" spans="1:13" x14ac:dyDescent="0.2">
      <c r="A195" s="103"/>
      <c r="B195" s="103"/>
      <c r="C195" s="103"/>
      <c r="D195" s="103"/>
      <c r="E195" s="103"/>
      <c r="F195" s="103"/>
      <c r="G195" s="103"/>
      <c r="H195" s="101"/>
      <c r="I195" s="101"/>
      <c r="J195" s="101"/>
      <c r="K195" s="101"/>
      <c r="L195" s="101"/>
      <c r="M195" s="101"/>
    </row>
    <row r="196" spans="1:13" x14ac:dyDescent="0.2">
      <c r="A196" s="103"/>
      <c r="B196" s="103"/>
      <c r="C196" s="103"/>
      <c r="D196" s="103"/>
      <c r="E196" s="103"/>
      <c r="F196" s="103"/>
      <c r="G196" s="103"/>
      <c r="H196" s="101"/>
      <c r="I196" s="101"/>
      <c r="J196" s="101"/>
      <c r="K196" s="101"/>
      <c r="L196" s="101"/>
      <c r="M196" s="101"/>
    </row>
    <row r="197" spans="1:13" x14ac:dyDescent="0.2">
      <c r="A197" s="102"/>
      <c r="B197" s="102"/>
      <c r="C197" s="102"/>
      <c r="D197" s="102"/>
      <c r="E197" s="102"/>
      <c r="F197" s="102"/>
      <c r="G197" s="102"/>
      <c r="H197" s="109"/>
      <c r="I197" s="109"/>
      <c r="J197" s="109"/>
      <c r="K197" s="109"/>
      <c r="L197" s="109"/>
      <c r="M197" s="109"/>
    </row>
    <row r="198" spans="1:13" x14ac:dyDescent="0.2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</row>
    <row r="199" spans="1:13" x14ac:dyDescent="0.2">
      <c r="A199" s="103"/>
      <c r="B199" s="103"/>
      <c r="C199" s="103"/>
      <c r="D199" s="103"/>
      <c r="E199" s="103"/>
      <c r="F199" s="103"/>
      <c r="G199" s="103"/>
      <c r="H199" s="101"/>
      <c r="I199" s="101"/>
      <c r="J199" s="101"/>
      <c r="K199" s="101"/>
      <c r="L199" s="101"/>
      <c r="M199" s="101"/>
    </row>
    <row r="200" spans="1:13" x14ac:dyDescent="0.2">
      <c r="A200" s="103"/>
      <c r="B200" s="103"/>
      <c r="C200" s="103"/>
      <c r="D200" s="103"/>
      <c r="E200" s="103"/>
      <c r="F200" s="103"/>
      <c r="G200" s="103"/>
      <c r="H200" s="101"/>
      <c r="I200" s="101"/>
      <c r="J200" s="101"/>
      <c r="K200" s="101"/>
      <c r="L200" s="101"/>
      <c r="M200" s="101"/>
    </row>
    <row r="201" spans="1:13" x14ac:dyDescent="0.2">
      <c r="A201" s="102"/>
      <c r="B201" s="102"/>
      <c r="C201" s="102"/>
      <c r="D201" s="102"/>
      <c r="E201" s="102"/>
      <c r="F201" s="102"/>
      <c r="G201" s="102"/>
      <c r="H201" s="109"/>
      <c r="I201" s="109"/>
      <c r="J201" s="109"/>
      <c r="K201" s="109"/>
      <c r="L201" s="109"/>
      <c r="M201" s="109"/>
    </row>
    <row r="202" spans="1:13" x14ac:dyDescent="0.2">
      <c r="A202" s="102"/>
      <c r="B202" s="102"/>
      <c r="C202" s="102"/>
      <c r="D202" s="102"/>
      <c r="E202" s="102"/>
      <c r="F202" s="102"/>
      <c r="G202" s="102"/>
      <c r="H202" s="109"/>
      <c r="I202" s="109"/>
      <c r="J202" s="109"/>
      <c r="K202" s="109"/>
      <c r="L202" s="109"/>
      <c r="M202" s="109"/>
    </row>
    <row r="203" spans="1:13" x14ac:dyDescent="0.2">
      <c r="A203" s="103"/>
      <c r="B203" s="103"/>
      <c r="C203" s="103"/>
      <c r="D203" s="103"/>
      <c r="E203" s="103"/>
      <c r="F203" s="103"/>
      <c r="G203" s="103"/>
      <c r="H203" s="101"/>
      <c r="I203" s="101"/>
      <c r="J203" s="101"/>
      <c r="K203" s="101"/>
      <c r="L203" s="101"/>
      <c r="M203" s="101"/>
    </row>
    <row r="204" spans="1:13" x14ac:dyDescent="0.2">
      <c r="A204" s="103"/>
      <c r="B204" s="103"/>
      <c r="C204" s="103"/>
      <c r="D204" s="103"/>
      <c r="E204" s="103"/>
      <c r="F204" s="103"/>
      <c r="G204" s="103"/>
      <c r="H204" s="101"/>
      <c r="I204" s="101"/>
      <c r="J204" s="101"/>
      <c r="K204" s="101"/>
      <c r="L204" s="101"/>
      <c r="M204" s="101"/>
    </row>
    <row r="205" spans="1:13" x14ac:dyDescent="0.2">
      <c r="A205" s="102"/>
      <c r="B205" s="102"/>
      <c r="C205" s="102"/>
      <c r="D205" s="102"/>
      <c r="E205" s="102"/>
      <c r="F205" s="102"/>
      <c r="G205" s="102"/>
      <c r="H205" s="109"/>
      <c r="I205" s="109"/>
      <c r="J205" s="109"/>
      <c r="K205" s="109"/>
      <c r="L205" s="109"/>
      <c r="M205" s="109"/>
    </row>
    <row r="206" spans="1:13" x14ac:dyDescent="0.2">
      <c r="A206" s="101"/>
      <c r="B206" s="101"/>
      <c r="C206" s="101"/>
      <c r="D206" s="101"/>
      <c r="E206" s="101"/>
      <c r="F206" s="101"/>
      <c r="G206" s="101"/>
      <c r="H206" s="109"/>
      <c r="I206" s="109"/>
      <c r="J206" s="109"/>
      <c r="K206" s="109"/>
      <c r="L206" s="109"/>
      <c r="M206" s="109"/>
    </row>
    <row r="207" spans="1:13" x14ac:dyDescent="0.2">
      <c r="A207" s="102"/>
      <c r="B207" s="102"/>
      <c r="C207" s="102"/>
      <c r="D207" s="102"/>
      <c r="E207" s="102"/>
      <c r="F207" s="102"/>
      <c r="G207" s="102"/>
      <c r="H207" s="101"/>
      <c r="I207" s="101"/>
      <c r="J207" s="101"/>
      <c r="K207" s="101"/>
      <c r="L207" s="101"/>
      <c r="M207" s="101"/>
    </row>
    <row r="208" spans="1:13" x14ac:dyDescent="0.2">
      <c r="A208" s="103"/>
      <c r="B208" s="103"/>
      <c r="C208" s="103"/>
      <c r="D208" s="103"/>
      <c r="E208" s="103"/>
      <c r="F208" s="103"/>
      <c r="G208" s="103"/>
      <c r="H208" s="110"/>
      <c r="I208" s="110"/>
      <c r="J208" s="110"/>
      <c r="K208" s="110"/>
      <c r="L208" s="110"/>
      <c r="M208" s="110"/>
    </row>
    <row r="209" spans="1:13" x14ac:dyDescent="0.2">
      <c r="A209" s="103"/>
      <c r="B209" s="103"/>
      <c r="C209" s="103"/>
      <c r="D209" s="103"/>
      <c r="E209" s="103"/>
      <c r="F209" s="103"/>
      <c r="G209" s="103"/>
      <c r="H209" s="110"/>
      <c r="I209" s="110"/>
      <c r="J209" s="110"/>
      <c r="K209" s="110"/>
      <c r="L209" s="110"/>
      <c r="M209" s="110"/>
    </row>
    <row r="210" spans="1:13" x14ac:dyDescent="0.2">
      <c r="A210" s="102"/>
      <c r="B210" s="102"/>
      <c r="C210" s="102"/>
      <c r="D210" s="102"/>
      <c r="E210" s="102"/>
      <c r="F210" s="102"/>
      <c r="G210" s="102"/>
      <c r="H210" s="109"/>
      <c r="I210" s="109"/>
      <c r="J210" s="109"/>
      <c r="K210" s="109"/>
      <c r="L210" s="109"/>
      <c r="M210" s="109"/>
    </row>
    <row r="211" spans="1:13" x14ac:dyDescent="0.2">
      <c r="A211" s="102"/>
      <c r="B211" s="102"/>
      <c r="C211" s="102"/>
      <c r="D211" s="102"/>
      <c r="E211" s="102"/>
      <c r="F211" s="102"/>
      <c r="G211" s="102"/>
      <c r="H211" s="109"/>
      <c r="I211" s="109"/>
      <c r="J211" s="109"/>
      <c r="K211" s="109"/>
      <c r="L211" s="109"/>
      <c r="M211" s="109"/>
    </row>
    <row r="212" spans="1:13" x14ac:dyDescent="0.2">
      <c r="A212" s="101"/>
      <c r="B212" s="101"/>
      <c r="C212" s="101"/>
      <c r="D212" s="101"/>
      <c r="E212" s="101"/>
      <c r="F212" s="101"/>
      <c r="G212" s="101"/>
      <c r="H212" s="104"/>
      <c r="I212" s="104"/>
      <c r="J212" s="104"/>
      <c r="K212" s="104"/>
      <c r="L212" s="104"/>
      <c r="M212" s="104"/>
    </row>
    <row r="213" spans="1:13" x14ac:dyDescent="0.2">
      <c r="A213" s="101"/>
      <c r="B213" s="101"/>
      <c r="C213" s="101"/>
      <c r="D213" s="101"/>
      <c r="E213" s="101"/>
      <c r="F213" s="101"/>
      <c r="G213" s="101"/>
      <c r="H213" s="104"/>
      <c r="I213" s="104"/>
      <c r="J213" s="104"/>
      <c r="K213" s="104"/>
      <c r="L213" s="104"/>
      <c r="M213" s="104"/>
    </row>
    <row r="214" spans="1:13" x14ac:dyDescent="0.2">
      <c r="A214" s="106"/>
      <c r="B214" s="106"/>
      <c r="C214" s="106"/>
      <c r="D214" s="106"/>
      <c r="E214" s="106"/>
      <c r="F214" s="106"/>
      <c r="G214" s="106"/>
      <c r="H214" s="104"/>
      <c r="I214" s="104"/>
      <c r="J214" s="104"/>
      <c r="K214" s="104"/>
      <c r="L214" s="104"/>
      <c r="M214" s="104"/>
    </row>
    <row r="215" spans="1:13" x14ac:dyDescent="0.2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</row>
    <row r="216" spans="1:13" x14ac:dyDescent="0.2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</row>
    <row r="217" spans="1:13" x14ac:dyDescent="0.2">
      <c r="A217" s="106"/>
      <c r="B217" s="106"/>
      <c r="C217" s="106"/>
      <c r="D217" s="106"/>
      <c r="E217" s="106"/>
      <c r="F217" s="106"/>
      <c r="G217" s="106"/>
      <c r="H217" s="109"/>
      <c r="I217" s="109"/>
      <c r="J217" s="109"/>
      <c r="K217" s="109"/>
      <c r="L217" s="109"/>
      <c r="M217" s="109"/>
    </row>
    <row r="218" spans="1:13" x14ac:dyDescent="0.2">
      <c r="A218" s="106"/>
      <c r="B218" s="106"/>
      <c r="C218" s="106"/>
      <c r="D218" s="106"/>
      <c r="E218" s="106"/>
      <c r="F218" s="106"/>
      <c r="G218" s="106"/>
      <c r="H218" s="109"/>
      <c r="I218" s="109"/>
      <c r="J218" s="109"/>
      <c r="K218" s="109"/>
      <c r="L218" s="109"/>
      <c r="M218" s="109"/>
    </row>
    <row r="219" spans="1:13" x14ac:dyDescent="0.2">
      <c r="A219" s="103"/>
      <c r="B219" s="103"/>
      <c r="C219" s="103"/>
      <c r="D219" s="103"/>
      <c r="E219" s="103"/>
      <c r="F219" s="103"/>
      <c r="G219" s="103"/>
      <c r="H219" s="101"/>
      <c r="I219" s="101"/>
      <c r="J219" s="101"/>
      <c r="K219" s="101"/>
      <c r="L219" s="101"/>
      <c r="M219" s="101"/>
    </row>
    <row r="220" spans="1:13" x14ac:dyDescent="0.2">
      <c r="A220" s="103"/>
      <c r="B220" s="103"/>
      <c r="C220" s="103"/>
      <c r="D220" s="103"/>
      <c r="E220" s="103"/>
      <c r="F220" s="103"/>
      <c r="G220" s="103"/>
      <c r="H220" s="101"/>
      <c r="I220" s="101"/>
      <c r="J220" s="101"/>
      <c r="K220" s="101"/>
      <c r="L220" s="101"/>
      <c r="M220" s="101"/>
    </row>
    <row r="221" spans="1:13" x14ac:dyDescent="0.2">
      <c r="A221" s="102"/>
      <c r="B221" s="102"/>
      <c r="C221" s="102"/>
      <c r="D221" s="102"/>
      <c r="E221" s="102"/>
      <c r="F221" s="102"/>
      <c r="G221" s="102"/>
      <c r="H221" s="109"/>
      <c r="I221" s="109"/>
      <c r="J221" s="109"/>
      <c r="K221" s="109"/>
      <c r="L221" s="109"/>
      <c r="M221" s="109"/>
    </row>
    <row r="222" spans="1:13" x14ac:dyDescent="0.2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</row>
    <row r="223" spans="1:13" x14ac:dyDescent="0.2">
      <c r="A223" s="103"/>
      <c r="B223" s="103"/>
      <c r="C223" s="103"/>
      <c r="D223" s="103"/>
      <c r="E223" s="103"/>
      <c r="F223" s="103"/>
      <c r="G223" s="103"/>
      <c r="H223" s="101"/>
      <c r="I223" s="101"/>
      <c r="J223" s="101"/>
      <c r="K223" s="101"/>
      <c r="L223" s="101"/>
      <c r="M223" s="101"/>
    </row>
    <row r="224" spans="1:13" x14ac:dyDescent="0.2">
      <c r="A224" s="103"/>
      <c r="B224" s="103"/>
      <c r="C224" s="103"/>
      <c r="D224" s="103"/>
      <c r="E224" s="103"/>
      <c r="F224" s="103"/>
      <c r="G224" s="103"/>
      <c r="H224" s="101"/>
      <c r="I224" s="101"/>
      <c r="J224" s="101"/>
      <c r="K224" s="101"/>
      <c r="L224" s="101"/>
      <c r="M224" s="101"/>
    </row>
    <row r="225" spans="1:13" x14ac:dyDescent="0.2">
      <c r="A225" s="102"/>
      <c r="B225" s="102"/>
      <c r="C225" s="102"/>
      <c r="D225" s="102"/>
      <c r="E225" s="102"/>
      <c r="F225" s="102"/>
      <c r="G225" s="102"/>
      <c r="H225" s="109"/>
      <c r="I225" s="109"/>
      <c r="J225" s="109"/>
      <c r="K225" s="109"/>
      <c r="L225" s="109"/>
      <c r="M225" s="109"/>
    </row>
    <row r="226" spans="1:13" x14ac:dyDescent="0.2">
      <c r="A226" s="102"/>
      <c r="B226" s="102"/>
      <c r="C226" s="102"/>
      <c r="D226" s="102"/>
      <c r="E226" s="102"/>
      <c r="F226" s="102"/>
      <c r="G226" s="102"/>
      <c r="H226" s="109"/>
      <c r="I226" s="109"/>
      <c r="J226" s="109"/>
      <c r="K226" s="109"/>
      <c r="L226" s="109"/>
      <c r="M226" s="109"/>
    </row>
    <row r="227" spans="1:13" x14ac:dyDescent="0.2">
      <c r="A227" s="102"/>
      <c r="B227" s="102"/>
      <c r="C227" s="102"/>
      <c r="D227" s="102"/>
      <c r="E227" s="102"/>
      <c r="F227" s="102"/>
      <c r="G227" s="102"/>
      <c r="H227" s="109"/>
      <c r="I227" s="109"/>
      <c r="J227" s="109"/>
      <c r="K227" s="109"/>
      <c r="L227" s="109"/>
      <c r="M227" s="109"/>
    </row>
    <row r="228" spans="1:13" x14ac:dyDescent="0.2">
      <c r="A228" s="103"/>
      <c r="B228" s="103"/>
      <c r="C228" s="103"/>
      <c r="D228" s="103"/>
      <c r="E228" s="103"/>
      <c r="F228" s="103"/>
      <c r="G228" s="103"/>
      <c r="H228" s="101"/>
      <c r="I228" s="101"/>
      <c r="J228" s="101"/>
      <c r="K228" s="101"/>
      <c r="L228" s="101"/>
      <c r="M228" s="101"/>
    </row>
    <row r="229" spans="1:13" x14ac:dyDescent="0.2">
      <c r="A229" s="103"/>
      <c r="B229" s="103"/>
      <c r="C229" s="103"/>
      <c r="D229" s="103"/>
      <c r="E229" s="103"/>
      <c r="F229" s="103"/>
      <c r="G229" s="103"/>
      <c r="H229" s="101"/>
      <c r="I229" s="101"/>
      <c r="J229" s="101"/>
      <c r="K229" s="101"/>
      <c r="L229" s="101"/>
      <c r="M229" s="101"/>
    </row>
    <row r="230" spans="1:13" x14ac:dyDescent="0.2">
      <c r="A230" s="103"/>
      <c r="B230" s="103"/>
      <c r="C230" s="103"/>
      <c r="D230" s="103"/>
      <c r="E230" s="103"/>
      <c r="F230" s="103"/>
      <c r="G230" s="103"/>
      <c r="H230" s="101"/>
      <c r="I230" s="101"/>
      <c r="J230" s="101"/>
      <c r="K230" s="101"/>
      <c r="L230" s="101"/>
      <c r="M230" s="101"/>
    </row>
    <row r="231" spans="1:13" x14ac:dyDescent="0.2">
      <c r="A231" s="102"/>
      <c r="B231" s="102"/>
      <c r="C231" s="102"/>
      <c r="D231" s="102"/>
      <c r="E231" s="102"/>
      <c r="F231" s="102"/>
      <c r="G231" s="102"/>
      <c r="H231" s="109"/>
      <c r="I231" s="109"/>
      <c r="J231" s="109"/>
      <c r="K231" s="109"/>
      <c r="L231" s="109"/>
      <c r="M231" s="109"/>
    </row>
    <row r="232" spans="1:13" x14ac:dyDescent="0.2">
      <c r="A232" s="102"/>
      <c r="B232" s="102"/>
      <c r="C232" s="102"/>
      <c r="D232" s="102"/>
      <c r="E232" s="102"/>
      <c r="F232" s="102"/>
      <c r="G232" s="102"/>
      <c r="H232" s="109"/>
      <c r="I232" s="109"/>
      <c r="J232" s="109"/>
      <c r="K232" s="109"/>
      <c r="L232" s="109"/>
      <c r="M232" s="109"/>
    </row>
    <row r="233" spans="1:13" x14ac:dyDescent="0.2">
      <c r="A233" s="102"/>
      <c r="B233" s="102"/>
      <c r="C233" s="102"/>
      <c r="D233" s="102"/>
      <c r="E233" s="102"/>
      <c r="F233" s="102"/>
      <c r="G233" s="102"/>
      <c r="H233" s="108"/>
      <c r="I233" s="108"/>
      <c r="J233" s="109"/>
      <c r="K233" s="108"/>
      <c r="L233" s="108"/>
      <c r="M233" s="108"/>
    </row>
    <row r="234" spans="1:13" x14ac:dyDescent="0.2">
      <c r="A234" s="106"/>
      <c r="B234" s="106"/>
      <c r="C234" s="106"/>
      <c r="D234" s="106"/>
      <c r="E234" s="106"/>
      <c r="F234" s="106"/>
      <c r="G234" s="106"/>
      <c r="H234" s="104"/>
      <c r="I234" s="104"/>
      <c r="J234" s="104"/>
      <c r="K234" s="104"/>
      <c r="L234" s="104"/>
      <c r="M234" s="104"/>
    </row>
    <row r="235" spans="1:13" x14ac:dyDescent="0.2">
      <c r="A235" s="106"/>
      <c r="B235" s="106"/>
      <c r="C235" s="106"/>
      <c r="D235" s="106"/>
      <c r="E235" s="106"/>
      <c r="F235" s="106"/>
      <c r="G235" s="106"/>
      <c r="H235" s="104"/>
      <c r="I235" s="104"/>
      <c r="J235" s="104"/>
      <c r="K235" s="104"/>
      <c r="L235" s="104"/>
      <c r="M235" s="104"/>
    </row>
    <row r="236" spans="1:13" x14ac:dyDescent="0.2">
      <c r="A236" s="101"/>
      <c r="B236" s="101"/>
      <c r="C236" s="101"/>
      <c r="D236" s="101"/>
      <c r="E236" s="101"/>
      <c r="F236" s="101"/>
      <c r="G236" s="101"/>
      <c r="H236" s="104"/>
      <c r="I236" s="104"/>
      <c r="J236" s="104"/>
      <c r="K236" s="104"/>
      <c r="L236" s="104"/>
      <c r="M236" s="104"/>
    </row>
    <row r="237" spans="1:13" x14ac:dyDescent="0.2">
      <c r="A237" s="103"/>
      <c r="B237" s="103"/>
      <c r="C237" s="103"/>
      <c r="D237" s="103"/>
      <c r="E237" s="103"/>
      <c r="F237" s="103"/>
      <c r="G237" s="103"/>
      <c r="H237" s="101"/>
      <c r="I237" s="101"/>
      <c r="J237" s="101"/>
      <c r="K237" s="101"/>
      <c r="L237" s="101"/>
      <c r="M237" s="101"/>
    </row>
    <row r="238" spans="1:13" x14ac:dyDescent="0.2">
      <c r="A238" s="103"/>
      <c r="B238" s="103"/>
      <c r="C238" s="103"/>
      <c r="D238" s="103"/>
      <c r="E238" s="103"/>
      <c r="F238" s="103"/>
      <c r="G238" s="103"/>
      <c r="H238" s="101"/>
      <c r="I238" s="101"/>
      <c r="J238" s="101"/>
      <c r="K238" s="101"/>
      <c r="L238" s="101"/>
      <c r="M238" s="101"/>
    </row>
    <row r="239" spans="1:13" x14ac:dyDescent="0.2">
      <c r="A239" s="103"/>
      <c r="B239" s="103"/>
      <c r="C239" s="103"/>
      <c r="D239" s="103"/>
      <c r="E239" s="103"/>
      <c r="F239" s="103"/>
      <c r="G239" s="103"/>
      <c r="H239" s="101"/>
      <c r="I239" s="101"/>
      <c r="J239" s="101"/>
      <c r="K239" s="101"/>
      <c r="L239" s="101"/>
      <c r="M239" s="101"/>
    </row>
    <row r="240" spans="1:13" x14ac:dyDescent="0.2">
      <c r="A240" s="103"/>
      <c r="B240" s="103"/>
      <c r="C240" s="103"/>
      <c r="D240" s="103"/>
      <c r="E240" s="103"/>
      <c r="F240" s="103"/>
      <c r="G240" s="103"/>
      <c r="H240" s="101"/>
      <c r="I240" s="101"/>
      <c r="J240" s="101"/>
      <c r="K240" s="101"/>
      <c r="L240" s="101"/>
      <c r="M240" s="101"/>
    </row>
    <row r="241" spans="1:13" x14ac:dyDescent="0.2">
      <c r="A241" s="103"/>
      <c r="B241" s="103"/>
      <c r="C241" s="103"/>
      <c r="D241" s="103"/>
      <c r="E241" s="103"/>
      <c r="F241" s="103"/>
      <c r="G241" s="103"/>
      <c r="H241" s="101"/>
      <c r="I241" s="101"/>
      <c r="J241" s="101"/>
      <c r="K241" s="101"/>
      <c r="L241" s="101"/>
      <c r="M241" s="101"/>
    </row>
    <row r="242" spans="1:13" x14ac:dyDescent="0.2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</row>
    <row r="243" spans="1:13" x14ac:dyDescent="0.2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</row>
    <row r="244" spans="1:13" x14ac:dyDescent="0.2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</row>
    <row r="245" spans="1:13" x14ac:dyDescent="0.2">
      <c r="A245" s="103"/>
      <c r="B245" s="103"/>
      <c r="C245" s="103"/>
      <c r="D245" s="103"/>
      <c r="E245" s="103"/>
      <c r="F245" s="103"/>
      <c r="G245" s="103"/>
      <c r="H245" s="101"/>
      <c r="I245" s="101"/>
      <c r="J245" s="101"/>
      <c r="K245" s="101"/>
      <c r="L245" s="101"/>
      <c r="M245" s="101"/>
    </row>
    <row r="246" spans="1:13" x14ac:dyDescent="0.2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</row>
    <row r="247" spans="1:13" x14ac:dyDescent="0.2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</row>
    <row r="248" spans="1:13" x14ac:dyDescent="0.2">
      <c r="A248" s="107"/>
      <c r="B248" s="107"/>
      <c r="C248" s="107"/>
      <c r="D248" s="107"/>
      <c r="E248" s="107"/>
      <c r="F248" s="107"/>
      <c r="G248" s="107"/>
      <c r="H248" s="106"/>
      <c r="I248" s="106"/>
      <c r="J248" s="106"/>
      <c r="K248" s="106"/>
      <c r="L248" s="106"/>
      <c r="M248" s="106"/>
    </row>
    <row r="249" spans="1:13" x14ac:dyDescent="0.2">
      <c r="A249" s="107"/>
      <c r="B249" s="107"/>
      <c r="C249" s="107"/>
      <c r="D249" s="107"/>
      <c r="E249" s="107"/>
      <c r="F249" s="107"/>
      <c r="G249" s="107"/>
      <c r="H249" s="106"/>
      <c r="I249" s="106"/>
      <c r="J249" s="106"/>
      <c r="K249" s="106"/>
      <c r="L249" s="106"/>
      <c r="M249" s="106"/>
    </row>
    <row r="250" spans="1:13" x14ac:dyDescent="0.2">
      <c r="A250" s="107"/>
      <c r="B250" s="107"/>
      <c r="C250" s="107"/>
      <c r="D250" s="107"/>
      <c r="E250" s="107"/>
      <c r="F250" s="107"/>
      <c r="G250" s="107"/>
      <c r="H250" s="106"/>
      <c r="I250" s="106"/>
      <c r="J250" s="106"/>
      <c r="K250" s="106"/>
      <c r="L250" s="106"/>
      <c r="M250" s="106"/>
    </row>
    <row r="251" spans="1:13" x14ac:dyDescent="0.2">
      <c r="A251" s="107"/>
      <c r="B251" s="107"/>
      <c r="C251" s="107"/>
      <c r="D251" s="107"/>
      <c r="E251" s="107"/>
      <c r="F251" s="107"/>
      <c r="G251" s="107"/>
      <c r="H251" s="106"/>
      <c r="I251" s="106"/>
      <c r="J251" s="106"/>
      <c r="K251" s="106"/>
      <c r="L251" s="106"/>
      <c r="M251" s="106"/>
    </row>
    <row r="252" spans="1:13" x14ac:dyDescent="0.2">
      <c r="A252" s="107"/>
      <c r="B252" s="107"/>
      <c r="C252" s="107"/>
      <c r="D252" s="107"/>
      <c r="E252" s="107"/>
      <c r="F252" s="107"/>
      <c r="G252" s="107"/>
      <c r="H252" s="106"/>
      <c r="I252" s="106"/>
      <c r="J252" s="106"/>
      <c r="K252" s="106"/>
      <c r="L252" s="106"/>
      <c r="M252" s="106"/>
    </row>
    <row r="253" spans="1:13" x14ac:dyDescent="0.2">
      <c r="A253" s="101"/>
      <c r="B253" s="101"/>
      <c r="C253" s="101"/>
      <c r="D253" s="101"/>
      <c r="E253" s="101"/>
      <c r="F253" s="101"/>
      <c r="G253" s="101"/>
      <c r="H253" s="106"/>
      <c r="I253" s="105"/>
      <c r="J253" s="101"/>
      <c r="K253" s="105"/>
      <c r="L253" s="105"/>
      <c r="M253" s="105"/>
    </row>
    <row r="254" spans="1:13" x14ac:dyDescent="0.2">
      <c r="A254" s="102"/>
      <c r="B254" s="102"/>
      <c r="C254" s="102"/>
      <c r="D254" s="102"/>
      <c r="E254" s="102"/>
      <c r="F254" s="102"/>
      <c r="G254" s="102"/>
      <c r="H254" s="106"/>
      <c r="I254" s="101"/>
      <c r="J254" s="101"/>
      <c r="K254" s="101"/>
      <c r="L254" s="101"/>
      <c r="M254" s="101"/>
    </row>
    <row r="255" spans="1:13" x14ac:dyDescent="0.2">
      <c r="A255" s="101"/>
      <c r="B255" s="101"/>
      <c r="C255" s="101"/>
      <c r="D255" s="101"/>
      <c r="E255" s="101"/>
      <c r="F255" s="101"/>
      <c r="G255" s="101"/>
      <c r="H255" s="104"/>
      <c r="I255" s="101"/>
      <c r="J255" s="104"/>
      <c r="K255" s="104"/>
      <c r="L255" s="104"/>
      <c r="M255" s="104"/>
    </row>
    <row r="256" spans="1:13" x14ac:dyDescent="0.2">
      <c r="A256" s="101"/>
      <c r="B256" s="101"/>
      <c r="C256" s="101"/>
      <c r="D256" s="101"/>
      <c r="E256" s="101"/>
      <c r="F256" s="101"/>
      <c r="G256" s="101"/>
      <c r="H256" s="104"/>
      <c r="I256" s="104"/>
      <c r="J256" s="104"/>
      <c r="K256" s="104"/>
      <c r="L256" s="104"/>
      <c r="M256" s="104"/>
    </row>
    <row r="257" spans="1:13" x14ac:dyDescent="0.2">
      <c r="A257" s="101"/>
      <c r="B257" s="101"/>
      <c r="C257" s="101"/>
      <c r="D257" s="101"/>
      <c r="E257" s="101"/>
      <c r="F257" s="101"/>
      <c r="G257" s="101"/>
      <c r="H257" s="104"/>
      <c r="I257" s="104"/>
      <c r="J257" s="104"/>
      <c r="K257" s="104"/>
      <c r="L257" s="104"/>
      <c r="M257" s="104"/>
    </row>
    <row r="258" spans="1:13" x14ac:dyDescent="0.2">
      <c r="A258" s="103"/>
      <c r="B258" s="103"/>
      <c r="C258" s="103"/>
      <c r="D258" s="103"/>
      <c r="E258" s="103"/>
      <c r="F258" s="103"/>
      <c r="G258" s="103"/>
      <c r="H258" s="101"/>
      <c r="I258" s="101"/>
      <c r="J258" s="101"/>
      <c r="K258" s="101"/>
      <c r="L258" s="101"/>
      <c r="M258" s="101"/>
    </row>
    <row r="259" spans="1:13" x14ac:dyDescent="0.2">
      <c r="A259" s="103"/>
      <c r="B259" s="103"/>
      <c r="C259" s="103"/>
      <c r="D259" s="103"/>
      <c r="E259" s="103"/>
      <c r="F259" s="103"/>
      <c r="G259" s="103"/>
      <c r="H259" s="101"/>
      <c r="I259" s="101"/>
      <c r="J259" s="101"/>
      <c r="K259" s="101"/>
      <c r="L259" s="101"/>
      <c r="M259" s="101"/>
    </row>
    <row r="260" spans="1:13" x14ac:dyDescent="0.2">
      <c r="A260" s="103"/>
      <c r="B260" s="103"/>
      <c r="C260" s="103"/>
      <c r="D260" s="103"/>
      <c r="E260" s="103"/>
      <c r="F260" s="103"/>
      <c r="G260" s="103"/>
      <c r="H260" s="101"/>
      <c r="I260" s="101"/>
      <c r="J260" s="101"/>
      <c r="K260" s="101"/>
      <c r="L260" s="101"/>
      <c r="M260" s="101"/>
    </row>
    <row r="261" spans="1:13" x14ac:dyDescent="0.2">
      <c r="A261" s="103"/>
      <c r="B261" s="103"/>
      <c r="C261" s="103"/>
      <c r="D261" s="103"/>
      <c r="E261" s="103"/>
      <c r="F261" s="103"/>
      <c r="G261" s="103"/>
      <c r="H261" s="101"/>
      <c r="I261" s="101"/>
      <c r="J261" s="101"/>
      <c r="K261" s="101"/>
      <c r="L261" s="101"/>
      <c r="M261" s="101"/>
    </row>
    <row r="262" spans="1:13" x14ac:dyDescent="0.2">
      <c r="A262" s="103"/>
      <c r="B262" s="103"/>
      <c r="C262" s="103"/>
      <c r="D262" s="103"/>
      <c r="E262" s="103"/>
      <c r="F262" s="103"/>
      <c r="G262" s="103"/>
      <c r="H262" s="101"/>
      <c r="I262" s="101"/>
      <c r="J262" s="101"/>
      <c r="K262" s="101"/>
      <c r="L262" s="101"/>
      <c r="M262" s="101"/>
    </row>
    <row r="263" spans="1:13" x14ac:dyDescent="0.2">
      <c r="A263" s="103"/>
      <c r="B263" s="103"/>
      <c r="C263" s="103"/>
      <c r="D263" s="103"/>
      <c r="E263" s="103"/>
      <c r="F263" s="103"/>
      <c r="G263" s="103"/>
      <c r="H263" s="101"/>
      <c r="I263" s="101"/>
      <c r="J263" s="101"/>
      <c r="K263" s="101"/>
      <c r="L263" s="101"/>
      <c r="M263" s="101"/>
    </row>
    <row r="264" spans="1:13" x14ac:dyDescent="0.2">
      <c r="A264" s="103"/>
      <c r="B264" s="103"/>
      <c r="C264" s="103"/>
      <c r="D264" s="103"/>
      <c r="E264" s="103"/>
      <c r="F264" s="103"/>
      <c r="G264" s="103"/>
      <c r="H264" s="101"/>
      <c r="I264" s="101"/>
      <c r="J264" s="101"/>
      <c r="K264" s="101"/>
      <c r="L264" s="101"/>
      <c r="M264" s="101"/>
    </row>
    <row r="265" spans="1:13" x14ac:dyDescent="0.2">
      <c r="A265" s="103"/>
      <c r="B265" s="103"/>
      <c r="C265" s="103"/>
      <c r="D265" s="103"/>
      <c r="E265" s="103"/>
      <c r="F265" s="103"/>
      <c r="G265" s="103"/>
      <c r="H265" s="101"/>
      <c r="I265" s="101"/>
      <c r="J265" s="101"/>
      <c r="K265" s="101"/>
      <c r="L265" s="101"/>
      <c r="M265" s="101"/>
    </row>
    <row r="266" spans="1:13" x14ac:dyDescent="0.2">
      <c r="A266" s="103"/>
      <c r="B266" s="103"/>
      <c r="C266" s="103"/>
      <c r="D266" s="103"/>
      <c r="E266" s="103"/>
      <c r="F266" s="103"/>
      <c r="G266" s="103"/>
      <c r="H266" s="101"/>
      <c r="I266" s="101"/>
      <c r="J266" s="101"/>
      <c r="K266" s="101"/>
      <c r="L266" s="101"/>
      <c r="M266" s="101"/>
    </row>
    <row r="267" spans="1:13" x14ac:dyDescent="0.2">
      <c r="A267" s="103"/>
      <c r="B267" s="103"/>
      <c r="C267" s="103"/>
      <c r="D267" s="103"/>
      <c r="E267" s="103"/>
      <c r="F267" s="103"/>
      <c r="G267" s="103"/>
      <c r="H267" s="101"/>
      <c r="I267" s="101"/>
      <c r="J267" s="101"/>
      <c r="K267" s="101"/>
      <c r="L267" s="101"/>
      <c r="M267" s="101"/>
    </row>
    <row r="268" spans="1:13" x14ac:dyDescent="0.2">
      <c r="A268" s="103"/>
      <c r="B268" s="103"/>
      <c r="C268" s="103"/>
      <c r="D268" s="103"/>
      <c r="E268" s="103"/>
      <c r="F268" s="103"/>
      <c r="G268" s="103"/>
      <c r="H268" s="101"/>
      <c r="I268" s="101"/>
      <c r="J268" s="101"/>
      <c r="K268" s="101"/>
      <c r="L268" s="101"/>
      <c r="M268" s="101"/>
    </row>
    <row r="269" spans="1:13" x14ac:dyDescent="0.2">
      <c r="A269" s="103"/>
      <c r="B269" s="103"/>
      <c r="C269" s="103"/>
      <c r="D269" s="103"/>
      <c r="E269" s="103"/>
      <c r="F269" s="103"/>
      <c r="G269" s="103"/>
      <c r="H269" s="101"/>
      <c r="I269" s="101"/>
      <c r="J269" s="101"/>
      <c r="K269" s="101"/>
      <c r="L269" s="101"/>
      <c r="M269" s="101"/>
    </row>
    <row r="270" spans="1:13" x14ac:dyDescent="0.2">
      <c r="A270" s="103"/>
      <c r="B270" s="103"/>
      <c r="C270" s="103"/>
      <c r="D270" s="103"/>
      <c r="E270" s="103"/>
      <c r="F270" s="103"/>
      <c r="G270" s="103"/>
      <c r="H270" s="101"/>
      <c r="I270" s="101"/>
      <c r="J270" s="101"/>
      <c r="K270" s="101"/>
      <c r="L270" s="101"/>
      <c r="M270" s="101"/>
    </row>
    <row r="271" spans="1:13" x14ac:dyDescent="0.2">
      <c r="A271" s="103"/>
      <c r="B271" s="103"/>
      <c r="C271" s="103"/>
      <c r="D271" s="103"/>
      <c r="E271" s="103"/>
      <c r="F271" s="103"/>
      <c r="G271" s="103"/>
      <c r="H271" s="101"/>
      <c r="I271" s="101"/>
      <c r="J271" s="101"/>
      <c r="K271" s="101"/>
      <c r="L271" s="101"/>
      <c r="M271" s="101"/>
    </row>
    <row r="272" spans="1:13" x14ac:dyDescent="0.2">
      <c r="A272" s="103"/>
      <c r="B272" s="103"/>
      <c r="C272" s="103"/>
      <c r="D272" s="103"/>
      <c r="E272" s="103"/>
      <c r="F272" s="103"/>
      <c r="G272" s="103"/>
      <c r="H272" s="101"/>
      <c r="I272" s="101"/>
      <c r="J272" s="101"/>
      <c r="K272" s="101"/>
      <c r="L272" s="101"/>
      <c r="M272" s="101"/>
    </row>
    <row r="273" spans="1:13" x14ac:dyDescent="0.2">
      <c r="A273" s="103"/>
      <c r="B273" s="103"/>
      <c r="C273" s="103"/>
      <c r="D273" s="103"/>
      <c r="E273" s="103"/>
      <c r="F273" s="103"/>
      <c r="G273" s="103"/>
      <c r="H273" s="101"/>
      <c r="I273" s="101"/>
      <c r="J273" s="101"/>
      <c r="K273" s="101"/>
      <c r="L273" s="101"/>
      <c r="M273" s="101"/>
    </row>
    <row r="274" spans="1:13" x14ac:dyDescent="0.2">
      <c r="A274" s="103"/>
      <c r="B274" s="103"/>
      <c r="C274" s="103"/>
      <c r="D274" s="103"/>
      <c r="E274" s="103"/>
      <c r="F274" s="103"/>
      <c r="G274" s="103"/>
      <c r="H274" s="101"/>
      <c r="I274" s="101"/>
      <c r="J274" s="101"/>
      <c r="K274" s="101"/>
      <c r="L274" s="101"/>
      <c r="M274" s="101"/>
    </row>
    <row r="275" spans="1:13" x14ac:dyDescent="0.2">
      <c r="A275" s="103"/>
      <c r="B275" s="103"/>
      <c r="C275" s="103"/>
      <c r="D275" s="103"/>
      <c r="E275" s="103"/>
      <c r="F275" s="103"/>
      <c r="G275" s="103"/>
      <c r="H275" s="101"/>
      <c r="I275" s="101"/>
      <c r="J275" s="101"/>
      <c r="K275" s="101"/>
      <c r="L275" s="101"/>
      <c r="M275" s="101"/>
    </row>
    <row r="276" spans="1:13" x14ac:dyDescent="0.2">
      <c r="A276" s="103"/>
      <c r="B276" s="103"/>
      <c r="C276" s="103"/>
      <c r="D276" s="103"/>
      <c r="E276" s="103"/>
      <c r="F276" s="103"/>
      <c r="G276" s="103"/>
      <c r="H276" s="101"/>
      <c r="I276" s="101"/>
      <c r="J276" s="101"/>
      <c r="K276" s="101"/>
      <c r="L276" s="101"/>
      <c r="M276" s="101"/>
    </row>
    <row r="277" spans="1:13" x14ac:dyDescent="0.2">
      <c r="A277" s="103"/>
      <c r="B277" s="103"/>
      <c r="C277" s="103"/>
      <c r="D277" s="103"/>
      <c r="E277" s="103"/>
      <c r="F277" s="103"/>
      <c r="G277" s="103"/>
      <c r="H277" s="101"/>
      <c r="I277" s="101"/>
      <c r="J277" s="101"/>
      <c r="K277" s="101"/>
      <c r="L277" s="101"/>
      <c r="M277" s="101"/>
    </row>
    <row r="278" spans="1:13" x14ac:dyDescent="0.2">
      <c r="A278" s="101"/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</row>
    <row r="279" spans="1:13" x14ac:dyDescent="0.2">
      <c r="A279" s="103"/>
      <c r="B279" s="103"/>
      <c r="C279" s="103"/>
      <c r="D279" s="103"/>
      <c r="E279" s="103"/>
      <c r="F279" s="103"/>
      <c r="G279" s="103"/>
      <c r="H279" s="101"/>
      <c r="I279" s="101"/>
      <c r="J279" s="101"/>
      <c r="K279" s="101"/>
      <c r="L279" s="101"/>
      <c r="M279" s="101"/>
    </row>
    <row r="280" spans="1:13" x14ac:dyDescent="0.2">
      <c r="A280" s="103"/>
      <c r="B280" s="103"/>
      <c r="C280" s="103"/>
      <c r="D280" s="103"/>
      <c r="E280" s="103"/>
      <c r="F280" s="103"/>
      <c r="G280" s="103"/>
      <c r="H280" s="101"/>
      <c r="I280" s="101"/>
      <c r="J280" s="101"/>
      <c r="K280" s="101"/>
      <c r="L280" s="101"/>
      <c r="M280" s="101"/>
    </row>
    <row r="281" spans="1:13" x14ac:dyDescent="0.2">
      <c r="A281" s="103"/>
      <c r="B281" s="103"/>
      <c r="C281" s="103"/>
      <c r="D281" s="103"/>
      <c r="E281" s="103"/>
      <c r="F281" s="103"/>
      <c r="G281" s="103"/>
      <c r="H281" s="101"/>
      <c r="I281" s="101"/>
      <c r="J281" s="101"/>
      <c r="K281" s="101"/>
      <c r="L281" s="101"/>
      <c r="M281" s="101"/>
    </row>
    <row r="282" spans="1:13" x14ac:dyDescent="0.2">
      <c r="A282" s="101"/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</row>
    <row r="283" spans="1:13" x14ac:dyDescent="0.2">
      <c r="A283" s="106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06"/>
      <c r="M283" s="106"/>
    </row>
    <row r="284" spans="1:13" x14ac:dyDescent="0.2">
      <c r="A284" s="102"/>
      <c r="B284" s="102"/>
      <c r="C284" s="102"/>
      <c r="D284" s="102"/>
      <c r="E284" s="102"/>
      <c r="F284" s="102"/>
      <c r="G284" s="102"/>
      <c r="H284" s="105"/>
      <c r="I284" s="105"/>
      <c r="J284" s="101"/>
      <c r="K284" s="105"/>
      <c r="L284" s="105"/>
      <c r="M284" s="105"/>
    </row>
    <row r="285" spans="1:13" x14ac:dyDescent="0.2">
      <c r="A285" s="102"/>
      <c r="B285" s="102"/>
      <c r="C285" s="102"/>
      <c r="D285" s="102"/>
      <c r="E285" s="102"/>
      <c r="F285" s="102"/>
      <c r="G285" s="102"/>
      <c r="H285" s="101"/>
      <c r="I285" s="101"/>
      <c r="J285" s="101"/>
      <c r="K285" s="101"/>
      <c r="L285" s="101"/>
      <c r="M285" s="101"/>
    </row>
    <row r="286" spans="1:13" x14ac:dyDescent="0.2">
      <c r="A286" s="101"/>
      <c r="B286" s="101"/>
      <c r="C286" s="101"/>
      <c r="D286" s="101"/>
      <c r="E286" s="101"/>
      <c r="F286" s="101"/>
      <c r="G286" s="101"/>
      <c r="H286" s="104"/>
      <c r="I286" s="104"/>
      <c r="J286" s="104"/>
      <c r="K286" s="104"/>
      <c r="L286" s="104"/>
      <c r="M286" s="104"/>
    </row>
    <row r="287" spans="1:13" x14ac:dyDescent="0.2">
      <c r="A287" s="101"/>
      <c r="B287" s="101"/>
      <c r="C287" s="101"/>
      <c r="D287" s="101"/>
      <c r="E287" s="101"/>
      <c r="F287" s="101"/>
      <c r="G287" s="101"/>
      <c r="H287" s="104"/>
      <c r="I287" s="104"/>
      <c r="J287" s="104"/>
      <c r="K287" s="104"/>
      <c r="L287" s="104"/>
      <c r="M287" s="104"/>
    </row>
    <row r="288" spans="1:13" x14ac:dyDescent="0.2">
      <c r="A288" s="101"/>
      <c r="B288" s="101"/>
      <c r="C288" s="101"/>
      <c r="D288" s="101"/>
      <c r="E288" s="101"/>
      <c r="F288" s="101"/>
      <c r="G288" s="101"/>
      <c r="H288" s="104"/>
      <c r="I288" s="104"/>
      <c r="J288" s="104"/>
      <c r="K288" s="104"/>
      <c r="L288" s="104"/>
      <c r="M288" s="104"/>
    </row>
    <row r="289" spans="1:13" x14ac:dyDescent="0.2">
      <c r="A289" s="103"/>
      <c r="B289" s="103"/>
      <c r="C289" s="103"/>
      <c r="D289" s="103"/>
      <c r="E289" s="103"/>
      <c r="F289" s="103"/>
      <c r="G289" s="103"/>
      <c r="H289" s="101"/>
      <c r="I289" s="101"/>
      <c r="J289" s="101"/>
      <c r="K289" s="101"/>
      <c r="L289" s="101"/>
      <c r="M289" s="101"/>
    </row>
    <row r="290" spans="1:13" x14ac:dyDescent="0.2">
      <c r="A290" s="103"/>
      <c r="B290" s="103"/>
      <c r="C290" s="103"/>
      <c r="D290" s="103"/>
      <c r="E290" s="103"/>
      <c r="F290" s="103"/>
      <c r="G290" s="103"/>
      <c r="H290" s="101"/>
      <c r="I290" s="101"/>
      <c r="J290" s="101"/>
      <c r="K290" s="101"/>
      <c r="L290" s="101"/>
      <c r="M290" s="101"/>
    </row>
    <row r="291" spans="1:13" x14ac:dyDescent="0.2">
      <c r="A291" s="103"/>
      <c r="B291" s="103"/>
      <c r="C291" s="103"/>
      <c r="D291" s="103"/>
      <c r="E291" s="103"/>
      <c r="F291" s="103"/>
      <c r="G291" s="103"/>
      <c r="H291" s="101"/>
      <c r="I291" s="101"/>
      <c r="J291" s="101"/>
      <c r="K291" s="101"/>
      <c r="L291" s="101"/>
      <c r="M291" s="101"/>
    </row>
    <row r="292" spans="1:13" x14ac:dyDescent="0.2">
      <c r="A292" s="102"/>
      <c r="B292" s="102"/>
      <c r="C292" s="102"/>
      <c r="D292" s="102"/>
      <c r="E292" s="102"/>
      <c r="F292" s="102"/>
      <c r="G292" s="102"/>
      <c r="H292" s="101"/>
      <c r="I292" s="101"/>
      <c r="J292" s="101"/>
      <c r="K292" s="101"/>
      <c r="L292" s="101"/>
      <c r="M292" s="101"/>
    </row>
    <row r="293" spans="1:13" x14ac:dyDescent="0.2">
      <c r="A293" s="102"/>
      <c r="B293" s="102"/>
      <c r="C293" s="102"/>
      <c r="D293" s="102"/>
      <c r="E293" s="102"/>
      <c r="F293" s="102"/>
      <c r="G293" s="102"/>
      <c r="H293" s="101"/>
      <c r="I293" s="101"/>
      <c r="J293" s="101"/>
      <c r="K293" s="101"/>
      <c r="L293" s="101"/>
      <c r="M293" s="101"/>
    </row>
    <row r="294" spans="1:13" x14ac:dyDescent="0.2">
      <c r="A294" s="103"/>
      <c r="B294" s="103"/>
      <c r="C294" s="103"/>
      <c r="D294" s="103"/>
      <c r="E294" s="103"/>
      <c r="F294" s="103"/>
      <c r="G294" s="103"/>
      <c r="H294" s="101"/>
      <c r="I294" s="101"/>
      <c r="J294" s="101"/>
      <c r="K294" s="101"/>
      <c r="L294" s="101"/>
      <c r="M294" s="101"/>
    </row>
    <row r="295" spans="1:13" x14ac:dyDescent="0.2">
      <c r="A295" s="103"/>
      <c r="B295" s="103"/>
      <c r="C295" s="103"/>
      <c r="D295" s="103"/>
      <c r="E295" s="103"/>
      <c r="F295" s="103"/>
      <c r="G295" s="103"/>
      <c r="H295" s="101"/>
      <c r="I295" s="101"/>
      <c r="J295" s="101"/>
      <c r="K295" s="101"/>
      <c r="L295" s="101"/>
      <c r="M295" s="101"/>
    </row>
    <row r="296" spans="1:13" x14ac:dyDescent="0.2">
      <c r="A296" s="103"/>
      <c r="B296" s="103"/>
      <c r="C296" s="103"/>
      <c r="D296" s="103"/>
      <c r="E296" s="103"/>
      <c r="F296" s="103"/>
      <c r="G296" s="103"/>
      <c r="H296" s="101"/>
      <c r="I296" s="101"/>
      <c r="J296" s="101"/>
      <c r="K296" s="101"/>
      <c r="L296" s="101"/>
      <c r="M296" s="101"/>
    </row>
    <row r="297" spans="1:13" x14ac:dyDescent="0.2">
      <c r="A297" s="102"/>
      <c r="B297" s="102"/>
      <c r="C297" s="102"/>
      <c r="D297" s="102"/>
      <c r="E297" s="102"/>
      <c r="F297" s="102"/>
      <c r="G297" s="102"/>
      <c r="H297" s="101"/>
      <c r="I297" s="101"/>
      <c r="J297" s="101"/>
      <c r="K297" s="101"/>
      <c r="L297" s="101"/>
      <c r="M297" s="101"/>
    </row>
    <row r="298" spans="1:13" x14ac:dyDescent="0.2">
      <c r="A298" s="102"/>
      <c r="B298" s="102"/>
      <c r="C298" s="102"/>
      <c r="D298" s="102"/>
      <c r="E298" s="102"/>
      <c r="F298" s="102"/>
      <c r="G298" s="102"/>
      <c r="H298" s="101"/>
      <c r="I298" s="101"/>
      <c r="J298" s="101"/>
      <c r="K298" s="101"/>
      <c r="L298" s="101"/>
      <c r="M298" s="101"/>
    </row>
    <row r="299" spans="1:13" x14ac:dyDescent="0.2">
      <c r="A299" s="103"/>
      <c r="B299" s="103"/>
      <c r="C299" s="103"/>
      <c r="D299" s="103"/>
      <c r="E299" s="103"/>
      <c r="F299" s="103"/>
      <c r="G299" s="103"/>
      <c r="H299" s="101"/>
      <c r="I299" s="101"/>
      <c r="J299" s="101"/>
      <c r="K299" s="101"/>
      <c r="L299" s="101"/>
      <c r="M299" s="101"/>
    </row>
    <row r="300" spans="1:13" x14ac:dyDescent="0.2">
      <c r="A300" s="103"/>
      <c r="B300" s="103"/>
      <c r="C300" s="103"/>
      <c r="D300" s="103"/>
      <c r="E300" s="103"/>
      <c r="F300" s="103"/>
      <c r="G300" s="103"/>
      <c r="H300" s="101"/>
      <c r="I300" s="101"/>
      <c r="J300" s="101"/>
      <c r="K300" s="101"/>
      <c r="L300" s="101"/>
      <c r="M300" s="101"/>
    </row>
    <row r="301" spans="1:13" x14ac:dyDescent="0.2">
      <c r="A301" s="103"/>
      <c r="B301" s="103"/>
      <c r="C301" s="103"/>
      <c r="D301" s="103"/>
      <c r="E301" s="103"/>
      <c r="F301" s="103"/>
      <c r="G301" s="103"/>
      <c r="H301" s="101"/>
      <c r="I301" s="101"/>
      <c r="J301" s="101"/>
      <c r="K301" s="101"/>
      <c r="L301" s="101"/>
      <c r="M301" s="101"/>
    </row>
    <row r="302" spans="1:13" x14ac:dyDescent="0.2">
      <c r="A302" s="102"/>
      <c r="B302" s="102"/>
      <c r="C302" s="102"/>
      <c r="D302" s="102"/>
      <c r="E302" s="102"/>
      <c r="F302" s="102"/>
      <c r="G302" s="102"/>
      <c r="H302" s="101"/>
      <c r="I302" s="101"/>
      <c r="J302" s="101"/>
      <c r="K302" s="101"/>
      <c r="L302" s="101"/>
      <c r="M302" s="101"/>
    </row>
    <row r="303" spans="1:13" x14ac:dyDescent="0.2">
      <c r="A303" s="102"/>
      <c r="B303" s="102"/>
      <c r="C303" s="102"/>
      <c r="D303" s="102"/>
      <c r="E303" s="102"/>
      <c r="F303" s="102"/>
      <c r="G303" s="102"/>
      <c r="H303" s="101"/>
      <c r="I303" s="101"/>
      <c r="J303" s="101"/>
      <c r="K303" s="101"/>
      <c r="L303" s="101"/>
      <c r="M303" s="101"/>
    </row>
    <row r="304" spans="1:13" x14ac:dyDescent="0.2">
      <c r="A304" s="103"/>
      <c r="B304" s="103"/>
      <c r="C304" s="103"/>
      <c r="D304" s="103"/>
      <c r="E304" s="103"/>
      <c r="F304" s="103"/>
      <c r="G304" s="103"/>
      <c r="H304" s="101"/>
      <c r="I304" s="101"/>
      <c r="J304" s="101"/>
      <c r="K304" s="101"/>
      <c r="L304" s="101"/>
      <c r="M304" s="101"/>
    </row>
    <row r="305" spans="1:13" x14ac:dyDescent="0.2">
      <c r="A305" s="103"/>
      <c r="B305" s="103"/>
      <c r="C305" s="103"/>
      <c r="D305" s="103"/>
      <c r="E305" s="103"/>
      <c r="F305" s="103"/>
      <c r="G305" s="103"/>
      <c r="H305" s="101"/>
      <c r="I305" s="101"/>
      <c r="J305" s="101"/>
      <c r="K305" s="101"/>
      <c r="L305" s="101"/>
      <c r="M305" s="101"/>
    </row>
    <row r="306" spans="1:13" x14ac:dyDescent="0.2">
      <c r="A306" s="103"/>
      <c r="B306" s="103"/>
      <c r="C306" s="103"/>
      <c r="D306" s="103"/>
      <c r="E306" s="103"/>
      <c r="F306" s="103"/>
      <c r="G306" s="103"/>
      <c r="H306" s="101"/>
      <c r="I306" s="101"/>
      <c r="J306" s="101"/>
      <c r="K306" s="101"/>
      <c r="L306" s="101"/>
      <c r="M306" s="101"/>
    </row>
    <row r="307" spans="1:13" x14ac:dyDescent="0.2">
      <c r="A307" s="102"/>
      <c r="B307" s="102"/>
      <c r="C307" s="102"/>
      <c r="D307" s="102"/>
      <c r="E307" s="102"/>
      <c r="F307" s="102"/>
      <c r="G307" s="102"/>
      <c r="H307" s="101"/>
      <c r="I307" s="101"/>
      <c r="J307" s="101"/>
      <c r="K307" s="101"/>
      <c r="L307" s="101"/>
      <c r="M307" s="101"/>
    </row>
    <row r="308" spans="1:13" x14ac:dyDescent="0.2">
      <c r="A308" s="102"/>
      <c r="B308" s="102"/>
      <c r="C308" s="102"/>
      <c r="D308" s="102"/>
      <c r="E308" s="102"/>
      <c r="F308" s="102"/>
      <c r="G308" s="102"/>
      <c r="H308" s="101"/>
      <c r="I308" s="101"/>
      <c r="J308" s="101"/>
      <c r="K308" s="101"/>
      <c r="L308" s="101"/>
      <c r="M308" s="101"/>
    </row>
    <row r="309" spans="1:13" x14ac:dyDescent="0.2">
      <c r="A309" s="103"/>
      <c r="B309" s="103"/>
      <c r="C309" s="103"/>
      <c r="D309" s="103"/>
      <c r="E309" s="103"/>
      <c r="F309" s="103"/>
      <c r="G309" s="103"/>
      <c r="H309" s="101"/>
      <c r="I309" s="101"/>
      <c r="J309" s="101"/>
      <c r="K309" s="101"/>
      <c r="L309" s="101"/>
      <c r="M309" s="101"/>
    </row>
    <row r="310" spans="1:13" x14ac:dyDescent="0.2">
      <c r="A310" s="103"/>
      <c r="B310" s="103"/>
      <c r="C310" s="103"/>
      <c r="D310" s="103"/>
      <c r="E310" s="103"/>
      <c r="F310" s="103"/>
      <c r="G310" s="103"/>
      <c r="H310" s="101"/>
      <c r="I310" s="101"/>
      <c r="J310" s="101"/>
      <c r="K310" s="101"/>
      <c r="L310" s="101"/>
      <c r="M310" s="101"/>
    </row>
    <row r="311" spans="1:13" x14ac:dyDescent="0.2">
      <c r="A311" s="103"/>
      <c r="B311" s="103"/>
      <c r="C311" s="103"/>
      <c r="D311" s="103"/>
      <c r="E311" s="103"/>
      <c r="F311" s="103"/>
      <c r="G311" s="103"/>
      <c r="H311" s="101"/>
      <c r="I311" s="101"/>
      <c r="J311" s="101"/>
      <c r="K311" s="101"/>
      <c r="L311" s="101"/>
      <c r="M311" s="101"/>
    </row>
    <row r="312" spans="1:13" x14ac:dyDescent="0.2">
      <c r="A312" s="102"/>
      <c r="B312" s="102"/>
      <c r="C312" s="102"/>
      <c r="D312" s="102"/>
      <c r="E312" s="102"/>
      <c r="F312" s="102"/>
      <c r="G312" s="102"/>
      <c r="H312" s="101"/>
      <c r="I312" s="101"/>
      <c r="J312" s="101"/>
      <c r="K312" s="101"/>
      <c r="L312" s="101"/>
      <c r="M312" s="101"/>
    </row>
    <row r="313" spans="1:13" x14ac:dyDescent="0.2">
      <c r="A313" s="102"/>
      <c r="B313" s="102"/>
      <c r="C313" s="102"/>
      <c r="D313" s="102"/>
      <c r="E313" s="102"/>
      <c r="F313" s="102"/>
      <c r="G313" s="102"/>
      <c r="H313" s="101"/>
      <c r="I313" s="101"/>
      <c r="J313" s="101"/>
      <c r="K313" s="101"/>
      <c r="L313" s="101"/>
      <c r="M313" s="101"/>
    </row>
    <row r="314" spans="1:13" x14ac:dyDescent="0.2">
      <c r="A314" s="103"/>
      <c r="B314" s="103"/>
      <c r="C314" s="103"/>
      <c r="D314" s="103"/>
      <c r="E314" s="103"/>
      <c r="F314" s="103"/>
      <c r="G314" s="103"/>
      <c r="H314" s="101"/>
      <c r="I314" s="101"/>
      <c r="J314" s="101"/>
      <c r="K314" s="101"/>
      <c r="L314" s="101"/>
      <c r="M314" s="101"/>
    </row>
    <row r="315" spans="1:13" x14ac:dyDescent="0.2">
      <c r="A315" s="103"/>
      <c r="B315" s="103"/>
      <c r="C315" s="103"/>
      <c r="D315" s="103"/>
      <c r="E315" s="103"/>
      <c r="F315" s="103"/>
      <c r="G315" s="103"/>
      <c r="H315" s="101"/>
      <c r="I315" s="101"/>
      <c r="J315" s="101"/>
      <c r="K315" s="101"/>
      <c r="L315" s="101"/>
      <c r="M315" s="101"/>
    </row>
    <row r="316" spans="1:13" x14ac:dyDescent="0.2">
      <c r="A316" s="103"/>
      <c r="B316" s="103"/>
      <c r="C316" s="103"/>
      <c r="D316" s="103"/>
      <c r="E316" s="103"/>
      <c r="F316" s="103"/>
      <c r="G316" s="103"/>
      <c r="H316" s="101"/>
      <c r="I316" s="101"/>
      <c r="J316" s="101"/>
      <c r="K316" s="101"/>
      <c r="L316" s="101"/>
      <c r="M316" s="101"/>
    </row>
    <row r="317" spans="1:13" x14ac:dyDescent="0.2">
      <c r="A317" s="102"/>
      <c r="B317" s="102"/>
      <c r="C317" s="102"/>
      <c r="D317" s="102"/>
      <c r="E317" s="102"/>
      <c r="F317" s="102"/>
      <c r="G317" s="102"/>
      <c r="H317" s="101"/>
      <c r="I317" s="101"/>
      <c r="J317" s="101"/>
      <c r="K317" s="101"/>
      <c r="L317" s="101"/>
      <c r="M317" s="101"/>
    </row>
    <row r="318" spans="1:13" x14ac:dyDescent="0.2">
      <c r="A318" s="102"/>
      <c r="B318" s="102"/>
      <c r="C318" s="102"/>
      <c r="D318" s="102"/>
      <c r="E318" s="102"/>
      <c r="F318" s="102"/>
      <c r="G318" s="102"/>
      <c r="H318" s="101"/>
      <c r="I318" s="101"/>
      <c r="J318" s="101"/>
      <c r="K318" s="101"/>
      <c r="L318" s="101"/>
      <c r="M318" s="101"/>
    </row>
    <row r="319" spans="1:13" x14ac:dyDescent="0.2">
      <c r="A319" s="103"/>
      <c r="B319" s="103"/>
      <c r="C319" s="103"/>
      <c r="D319" s="103"/>
      <c r="E319" s="103"/>
      <c r="F319" s="103"/>
      <c r="G319" s="103"/>
      <c r="H319" s="101"/>
      <c r="I319" s="101"/>
      <c r="J319" s="101"/>
      <c r="K319" s="101"/>
      <c r="L319" s="101"/>
      <c r="M319" s="101"/>
    </row>
    <row r="320" spans="1:13" x14ac:dyDescent="0.2">
      <c r="A320" s="103"/>
      <c r="B320" s="103"/>
      <c r="C320" s="103"/>
      <c r="D320" s="103"/>
      <c r="E320" s="103"/>
      <c r="F320" s="103"/>
      <c r="G320" s="103"/>
      <c r="H320" s="101"/>
      <c r="I320" s="101"/>
      <c r="J320" s="101"/>
      <c r="K320" s="101"/>
      <c r="L320" s="101"/>
      <c r="M320" s="101"/>
    </row>
    <row r="321" spans="1:13" x14ac:dyDescent="0.2">
      <c r="A321" s="103"/>
      <c r="B321" s="103"/>
      <c r="C321" s="103"/>
      <c r="D321" s="103"/>
      <c r="E321" s="103"/>
      <c r="F321" s="103"/>
      <c r="G321" s="103"/>
      <c r="H321" s="101"/>
      <c r="I321" s="101"/>
      <c r="J321" s="101"/>
      <c r="K321" s="101"/>
      <c r="L321" s="101"/>
      <c r="M321" s="101"/>
    </row>
    <row r="322" spans="1:13" x14ac:dyDescent="0.2">
      <c r="A322" s="102"/>
      <c r="B322" s="102"/>
      <c r="C322" s="102"/>
      <c r="D322" s="102"/>
      <c r="E322" s="102"/>
      <c r="F322" s="102"/>
      <c r="G322" s="102"/>
      <c r="H322" s="101"/>
      <c r="I322" s="101"/>
      <c r="J322" s="101"/>
      <c r="K322" s="101"/>
      <c r="L322" s="101"/>
      <c r="M322" s="101"/>
    </row>
    <row r="323" spans="1:13" x14ac:dyDescent="0.2">
      <c r="A323" s="102"/>
      <c r="B323" s="102"/>
      <c r="C323" s="102"/>
      <c r="D323" s="102"/>
      <c r="E323" s="102"/>
      <c r="F323" s="102"/>
      <c r="G323" s="102"/>
      <c r="H323" s="101"/>
      <c r="I323" s="101"/>
      <c r="J323" s="101"/>
      <c r="K323" s="101"/>
      <c r="L323" s="101"/>
      <c r="M323" s="101"/>
    </row>
    <row r="324" spans="1:13" x14ac:dyDescent="0.2">
      <c r="A324" s="103"/>
      <c r="B324" s="103"/>
      <c r="C324" s="103"/>
      <c r="D324" s="103"/>
      <c r="E324" s="103"/>
      <c r="F324" s="103"/>
      <c r="G324" s="103"/>
      <c r="H324" s="101"/>
      <c r="I324" s="101"/>
      <c r="J324" s="101"/>
      <c r="K324" s="101"/>
      <c r="L324" s="101"/>
      <c r="M324" s="101"/>
    </row>
    <row r="325" spans="1:13" x14ac:dyDescent="0.2">
      <c r="A325" s="103"/>
      <c r="B325" s="103"/>
      <c r="C325" s="103"/>
      <c r="D325" s="103"/>
      <c r="E325" s="103"/>
      <c r="F325" s="103"/>
      <c r="G325" s="103"/>
      <c r="H325" s="101"/>
      <c r="I325" s="101"/>
      <c r="J325" s="101"/>
      <c r="K325" s="101"/>
      <c r="L325" s="101"/>
      <c r="M325" s="101"/>
    </row>
    <row r="326" spans="1:13" x14ac:dyDescent="0.2">
      <c r="A326" s="103"/>
      <c r="B326" s="103"/>
      <c r="C326" s="103"/>
      <c r="D326" s="103"/>
      <c r="E326" s="103"/>
      <c r="F326" s="103"/>
      <c r="G326" s="103"/>
      <c r="H326" s="101"/>
      <c r="I326" s="101"/>
      <c r="J326" s="101"/>
      <c r="K326" s="101"/>
      <c r="L326" s="101"/>
      <c r="M326" s="101"/>
    </row>
    <row r="327" spans="1:13" x14ac:dyDescent="0.2">
      <c r="A327" s="102"/>
      <c r="B327" s="102"/>
      <c r="C327" s="102"/>
      <c r="D327" s="102"/>
      <c r="E327" s="102"/>
      <c r="F327" s="102"/>
      <c r="G327" s="102"/>
      <c r="H327" s="101"/>
      <c r="I327" s="101"/>
      <c r="J327" s="101"/>
      <c r="K327" s="101"/>
      <c r="L327" s="101"/>
      <c r="M327" s="101"/>
    </row>
    <row r="328" spans="1:13" x14ac:dyDescent="0.2">
      <c r="A328" s="102"/>
      <c r="B328" s="102"/>
      <c r="C328" s="102"/>
      <c r="D328" s="102"/>
      <c r="E328" s="102"/>
      <c r="F328" s="102"/>
      <c r="G328" s="102"/>
      <c r="H328" s="101"/>
      <c r="I328" s="101"/>
      <c r="J328" s="101"/>
      <c r="K328" s="101"/>
      <c r="L328" s="101"/>
      <c r="M328" s="101"/>
    </row>
    <row r="329" spans="1:13" x14ac:dyDescent="0.2">
      <c r="A329" s="103"/>
      <c r="B329" s="103"/>
      <c r="C329" s="103"/>
      <c r="D329" s="103"/>
      <c r="E329" s="103"/>
      <c r="F329" s="103"/>
      <c r="G329" s="103"/>
      <c r="H329" s="101"/>
      <c r="I329" s="101"/>
      <c r="J329" s="101"/>
      <c r="K329" s="101"/>
      <c r="L329" s="101"/>
      <c r="M329" s="101"/>
    </row>
    <row r="330" spans="1:13" x14ac:dyDescent="0.2">
      <c r="A330" s="103"/>
      <c r="B330" s="103"/>
      <c r="C330" s="103"/>
      <c r="D330" s="103"/>
      <c r="E330" s="103"/>
      <c r="F330" s="103"/>
      <c r="G330" s="103"/>
      <c r="H330" s="101"/>
      <c r="I330" s="101"/>
      <c r="J330" s="101"/>
      <c r="K330" s="101"/>
      <c r="L330" s="101"/>
      <c r="M330" s="101"/>
    </row>
    <row r="331" spans="1:13" x14ac:dyDescent="0.2">
      <c r="A331" s="103"/>
      <c r="B331" s="103"/>
      <c r="C331" s="103"/>
      <c r="D331" s="103"/>
      <c r="E331" s="103"/>
      <c r="F331" s="103"/>
      <c r="G331" s="103"/>
      <c r="H331" s="101"/>
      <c r="I331" s="101"/>
      <c r="J331" s="101"/>
      <c r="K331" s="101"/>
      <c r="L331" s="101"/>
      <c r="M331" s="101"/>
    </row>
    <row r="332" spans="1:13" x14ac:dyDescent="0.2">
      <c r="A332" s="102"/>
      <c r="B332" s="102"/>
      <c r="C332" s="102"/>
      <c r="D332" s="102"/>
      <c r="E332" s="102"/>
      <c r="F332" s="102"/>
      <c r="G332" s="102"/>
      <c r="H332" s="101"/>
      <c r="I332" s="101"/>
      <c r="J332" s="101"/>
      <c r="K332" s="101"/>
      <c r="L332" s="101"/>
      <c r="M332" s="101"/>
    </row>
    <row r="333" spans="1:13" x14ac:dyDescent="0.2">
      <c r="A333" s="102"/>
      <c r="B333" s="102"/>
      <c r="C333" s="102"/>
      <c r="D333" s="102"/>
      <c r="E333" s="102"/>
      <c r="F333" s="102"/>
      <c r="G333" s="102"/>
      <c r="H333" s="101"/>
      <c r="I333" s="101"/>
      <c r="J333" s="101"/>
      <c r="K333" s="101"/>
      <c r="L333" s="101"/>
      <c r="M333" s="101"/>
    </row>
    <row r="334" spans="1:13" x14ac:dyDescent="0.2">
      <c r="A334" s="103"/>
      <c r="B334" s="103"/>
      <c r="C334" s="103"/>
      <c r="D334" s="103"/>
      <c r="E334" s="103"/>
      <c r="F334" s="103"/>
      <c r="G334" s="103"/>
      <c r="H334" s="101"/>
      <c r="I334" s="101"/>
      <c r="J334" s="101"/>
      <c r="K334" s="101"/>
      <c r="L334" s="101"/>
      <c r="M334" s="101"/>
    </row>
    <row r="335" spans="1:13" x14ac:dyDescent="0.2">
      <c r="A335" s="103"/>
      <c r="B335" s="103"/>
      <c r="C335" s="103"/>
      <c r="D335" s="103"/>
      <c r="E335" s="103"/>
      <c r="F335" s="103"/>
      <c r="G335" s="103"/>
      <c r="H335" s="101"/>
      <c r="I335" s="101"/>
      <c r="J335" s="101"/>
      <c r="K335" s="101"/>
      <c r="L335" s="101"/>
      <c r="M335" s="101"/>
    </row>
    <row r="336" spans="1:13" x14ac:dyDescent="0.2">
      <c r="A336" s="103"/>
      <c r="B336" s="103"/>
      <c r="C336" s="103"/>
      <c r="D336" s="103"/>
      <c r="E336" s="103"/>
      <c r="F336" s="103"/>
      <c r="G336" s="103"/>
      <c r="H336" s="101"/>
      <c r="I336" s="101"/>
      <c r="J336" s="101"/>
      <c r="K336" s="101"/>
      <c r="L336" s="101"/>
      <c r="M336" s="101"/>
    </row>
    <row r="337" spans="1:13" x14ac:dyDescent="0.2">
      <c r="A337" s="102"/>
      <c r="B337" s="102"/>
      <c r="C337" s="102"/>
      <c r="D337" s="102"/>
      <c r="E337" s="102"/>
      <c r="F337" s="102"/>
      <c r="G337" s="102"/>
      <c r="H337" s="101"/>
      <c r="I337" s="101"/>
      <c r="J337" s="101"/>
      <c r="K337" s="101"/>
      <c r="L337" s="101"/>
      <c r="M337" s="101"/>
    </row>
    <row r="338" spans="1:13" x14ac:dyDescent="0.2">
      <c r="A338" s="102"/>
      <c r="B338" s="102"/>
      <c r="C338" s="102"/>
      <c r="D338" s="102"/>
      <c r="E338" s="102"/>
      <c r="F338" s="102"/>
      <c r="G338" s="102"/>
      <c r="H338" s="101"/>
      <c r="I338" s="101"/>
      <c r="J338" s="101"/>
      <c r="K338" s="101"/>
      <c r="L338" s="101"/>
      <c r="M338" s="101"/>
    </row>
    <row r="339" spans="1:13" x14ac:dyDescent="0.2">
      <c r="A339" s="103"/>
      <c r="B339" s="103"/>
      <c r="C339" s="103"/>
      <c r="D339" s="103"/>
      <c r="E339" s="103"/>
      <c r="F339" s="103"/>
      <c r="G339" s="103"/>
      <c r="H339" s="101"/>
      <c r="I339" s="101"/>
      <c r="J339" s="101"/>
      <c r="K339" s="101"/>
      <c r="L339" s="101"/>
      <c r="M339" s="101"/>
    </row>
    <row r="340" spans="1:13" x14ac:dyDescent="0.2">
      <c r="A340" s="103"/>
      <c r="B340" s="103"/>
      <c r="C340" s="103"/>
      <c r="D340" s="103"/>
      <c r="E340" s="103"/>
      <c r="F340" s="103"/>
      <c r="G340" s="103"/>
      <c r="H340" s="101"/>
      <c r="I340" s="101"/>
      <c r="J340" s="101"/>
      <c r="K340" s="101"/>
      <c r="L340" s="101"/>
      <c r="M340" s="101"/>
    </row>
    <row r="341" spans="1:13" x14ac:dyDescent="0.2">
      <c r="A341" s="103"/>
      <c r="B341" s="103"/>
      <c r="C341" s="103"/>
      <c r="D341" s="103"/>
      <c r="E341" s="103"/>
      <c r="F341" s="103"/>
      <c r="G341" s="103"/>
      <c r="H341" s="101"/>
      <c r="I341" s="101"/>
      <c r="J341" s="101"/>
      <c r="K341" s="101"/>
      <c r="L341" s="101"/>
      <c r="M341" s="101"/>
    </row>
    <row r="342" spans="1:13" x14ac:dyDescent="0.2">
      <c r="A342" s="102"/>
      <c r="B342" s="102"/>
      <c r="C342" s="102"/>
      <c r="D342" s="102"/>
      <c r="E342" s="102"/>
      <c r="F342" s="102"/>
      <c r="G342" s="102"/>
      <c r="H342" s="101"/>
      <c r="I342" s="101"/>
      <c r="J342" s="101"/>
      <c r="K342" s="101"/>
      <c r="L342" s="101"/>
      <c r="M342" s="101"/>
    </row>
    <row r="343" spans="1:13" x14ac:dyDescent="0.2">
      <c r="A343" s="102"/>
      <c r="B343" s="102"/>
      <c r="C343" s="102"/>
      <c r="D343" s="102"/>
      <c r="E343" s="102"/>
      <c r="F343" s="102"/>
      <c r="G343" s="102"/>
      <c r="H343" s="101"/>
      <c r="I343" s="101"/>
      <c r="J343" s="101"/>
      <c r="K343" s="101"/>
      <c r="L343" s="101"/>
      <c r="M343" s="101"/>
    </row>
    <row r="344" spans="1:13" x14ac:dyDescent="0.2">
      <c r="A344" s="103"/>
      <c r="B344" s="103"/>
      <c r="C344" s="103"/>
      <c r="D344" s="103"/>
      <c r="E344" s="103"/>
      <c r="F344" s="103"/>
      <c r="G344" s="103"/>
      <c r="H344" s="101"/>
      <c r="I344" s="101"/>
      <c r="J344" s="101"/>
      <c r="K344" s="101"/>
      <c r="L344" s="101"/>
      <c r="M344" s="101"/>
    </row>
    <row r="345" spans="1:13" x14ac:dyDescent="0.2">
      <c r="A345" s="103"/>
      <c r="B345" s="103"/>
      <c r="C345" s="103"/>
      <c r="D345" s="103"/>
      <c r="E345" s="103"/>
      <c r="F345" s="103"/>
      <c r="G345" s="103"/>
      <c r="H345" s="101"/>
      <c r="I345" s="101"/>
      <c r="J345" s="101"/>
      <c r="K345" s="101"/>
      <c r="L345" s="101"/>
      <c r="M345" s="101"/>
    </row>
    <row r="346" spans="1:13" x14ac:dyDescent="0.2">
      <c r="A346" s="102"/>
      <c r="B346" s="102"/>
      <c r="C346" s="102"/>
      <c r="D346" s="102"/>
      <c r="E346" s="102"/>
      <c r="F346" s="102"/>
      <c r="G346" s="102"/>
      <c r="H346" s="101"/>
      <c r="I346" s="101"/>
      <c r="J346" s="101"/>
      <c r="K346" s="101"/>
      <c r="L346" s="101"/>
      <c r="M346" s="101"/>
    </row>
    <row r="347" spans="1:13" x14ac:dyDescent="0.2">
      <c r="A347" s="102"/>
      <c r="B347" s="102"/>
      <c r="C347" s="102"/>
      <c r="D347" s="102"/>
      <c r="E347" s="102"/>
      <c r="F347" s="102"/>
      <c r="G347" s="102"/>
      <c r="H347" s="101"/>
      <c r="I347" s="101"/>
      <c r="J347" s="101"/>
      <c r="K347" s="101"/>
      <c r="L347" s="101"/>
      <c r="M347" s="101"/>
    </row>
    <row r="348" spans="1:13" x14ac:dyDescent="0.2">
      <c r="A348" s="103"/>
      <c r="B348" s="103"/>
      <c r="C348" s="103"/>
      <c r="D348" s="103"/>
      <c r="E348" s="103"/>
      <c r="F348" s="103"/>
      <c r="G348" s="103"/>
      <c r="H348" s="101"/>
      <c r="I348" s="101"/>
      <c r="J348" s="101"/>
      <c r="K348" s="101"/>
      <c r="L348" s="101"/>
      <c r="M348" s="101"/>
    </row>
    <row r="349" spans="1:13" x14ac:dyDescent="0.2">
      <c r="A349" s="103"/>
      <c r="B349" s="103"/>
      <c r="C349" s="103"/>
      <c r="D349" s="103"/>
      <c r="E349" s="103"/>
      <c r="F349" s="103"/>
      <c r="G349" s="103"/>
      <c r="H349" s="101"/>
      <c r="I349" s="101"/>
      <c r="J349" s="101"/>
      <c r="K349" s="101"/>
      <c r="L349" s="101"/>
      <c r="M349" s="101"/>
    </row>
    <row r="350" spans="1:13" x14ac:dyDescent="0.2">
      <c r="A350" s="103"/>
      <c r="B350" s="103"/>
      <c r="C350" s="103"/>
      <c r="D350" s="103"/>
      <c r="E350" s="103"/>
      <c r="F350" s="103"/>
      <c r="G350" s="103"/>
      <c r="H350" s="101"/>
      <c r="I350" s="101"/>
      <c r="J350" s="101"/>
      <c r="K350" s="101"/>
      <c r="L350" s="101"/>
      <c r="M350" s="101"/>
    </row>
    <row r="351" spans="1:13" x14ac:dyDescent="0.2">
      <c r="A351" s="102"/>
      <c r="B351" s="102"/>
      <c r="C351" s="102"/>
      <c r="D351" s="102"/>
      <c r="E351" s="102"/>
      <c r="F351" s="102"/>
      <c r="G351" s="102"/>
      <c r="H351" s="101"/>
      <c r="I351" s="101"/>
      <c r="J351" s="101"/>
      <c r="K351" s="101"/>
      <c r="L351" s="101"/>
      <c r="M351" s="101"/>
    </row>
  </sheetData>
  <pageMargins left="0.25" right="0.25" top="0.75" bottom="0.75" header="0.3" footer="0.3"/>
  <pageSetup scale="65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12"/>
  <sheetViews>
    <sheetView workbookViewId="0">
      <selection activeCell="F36" sqref="F36"/>
    </sheetView>
  </sheetViews>
  <sheetFormatPr baseColWidth="10" defaultColWidth="8.83203125" defaultRowHeight="15" x14ac:dyDescent="0.2"/>
  <cols>
    <col min="1" max="1" width="47.5" customWidth="1"/>
    <col min="2" max="13" width="10.6640625" customWidth="1"/>
  </cols>
  <sheetData>
    <row r="1" spans="1:13" ht="19" x14ac:dyDescent="0.25">
      <c r="A1" s="157" t="s">
        <v>305</v>
      </c>
    </row>
    <row r="2" spans="1:13" ht="16" thickBot="1" x14ac:dyDescent="0.25">
      <c r="B2" s="137"/>
      <c r="C2" s="137"/>
      <c r="D2" s="139" t="s">
        <v>300</v>
      </c>
      <c r="E2" s="138" t="s">
        <v>297</v>
      </c>
      <c r="F2" s="160" t="s">
        <v>301</v>
      </c>
      <c r="G2" s="137"/>
      <c r="H2" s="136"/>
      <c r="I2" s="136"/>
      <c r="J2" s="136"/>
      <c r="K2" s="136"/>
      <c r="L2" s="136"/>
      <c r="M2" s="136"/>
    </row>
    <row r="3" spans="1:13" x14ac:dyDescent="0.2">
      <c r="B3" s="134"/>
      <c r="C3" s="133"/>
      <c r="D3" s="134"/>
      <c r="E3" s="133"/>
      <c r="F3" s="134"/>
      <c r="G3" s="133"/>
      <c r="H3" s="134"/>
      <c r="I3" s="133"/>
      <c r="J3" s="134"/>
      <c r="K3" s="133"/>
      <c r="L3" s="135"/>
      <c r="M3" s="133"/>
    </row>
    <row r="4" spans="1:13" x14ac:dyDescent="0.2">
      <c r="B4" s="124" t="s">
        <v>295</v>
      </c>
      <c r="C4" s="123" t="s">
        <v>295</v>
      </c>
      <c r="D4" s="124" t="s">
        <v>295</v>
      </c>
      <c r="E4" s="123" t="s">
        <v>295</v>
      </c>
      <c r="F4" s="124" t="s">
        <v>293</v>
      </c>
      <c r="G4" s="123" t="s">
        <v>294</v>
      </c>
      <c r="H4" s="124" t="s">
        <v>293</v>
      </c>
      <c r="I4" s="123" t="s">
        <v>294</v>
      </c>
      <c r="J4" s="124" t="s">
        <v>293</v>
      </c>
      <c r="K4" s="123" t="s">
        <v>293</v>
      </c>
      <c r="L4" s="143" t="s">
        <v>293</v>
      </c>
      <c r="M4" s="123" t="s">
        <v>293</v>
      </c>
    </row>
    <row r="5" spans="1:13" ht="16" thickBot="1" x14ac:dyDescent="0.25">
      <c r="B5" s="132" t="s">
        <v>292</v>
      </c>
      <c r="C5" s="131" t="s">
        <v>291</v>
      </c>
      <c r="D5" s="132" t="s">
        <v>290</v>
      </c>
      <c r="E5" s="131" t="s">
        <v>289</v>
      </c>
      <c r="F5" s="132" t="s">
        <v>288</v>
      </c>
      <c r="G5" s="131" t="s">
        <v>287</v>
      </c>
      <c r="H5" s="129" t="s">
        <v>286</v>
      </c>
      <c r="I5" s="128" t="s">
        <v>285</v>
      </c>
      <c r="J5" s="129" t="s">
        <v>284</v>
      </c>
      <c r="K5" s="128" t="s">
        <v>283</v>
      </c>
      <c r="L5" s="130" t="s">
        <v>282</v>
      </c>
      <c r="M5" s="128" t="s">
        <v>281</v>
      </c>
    </row>
    <row r="6" spans="1:13" ht="16" thickBot="1" x14ac:dyDescent="0.25">
      <c r="B6" s="124"/>
      <c r="C6" s="123"/>
      <c r="D6" s="124"/>
      <c r="E6" s="123"/>
      <c r="F6" s="124"/>
      <c r="G6" s="123"/>
      <c r="H6" s="124"/>
      <c r="I6" s="123"/>
      <c r="J6" s="124"/>
      <c r="K6" s="123"/>
      <c r="L6" s="143"/>
      <c r="M6" s="123"/>
    </row>
    <row r="7" spans="1:13" ht="17" thickBot="1" x14ac:dyDescent="0.25">
      <c r="A7" s="148" t="s">
        <v>302</v>
      </c>
      <c r="B7" s="144">
        <v>550</v>
      </c>
      <c r="C7" s="145">
        <v>576</v>
      </c>
      <c r="D7" s="144">
        <v>-4070</v>
      </c>
      <c r="E7" s="145">
        <v>314</v>
      </c>
      <c r="F7" s="144">
        <v>-53796</v>
      </c>
      <c r="G7" s="145">
        <v>-64958</v>
      </c>
      <c r="H7" s="147">
        <v>-23082</v>
      </c>
      <c r="I7" s="145">
        <v>-9971</v>
      </c>
      <c r="J7" s="144">
        <v>-9135</v>
      </c>
      <c r="K7" s="145">
        <v>-14127</v>
      </c>
      <c r="L7" s="146">
        <v>-14481</v>
      </c>
      <c r="M7" s="145">
        <v>20868</v>
      </c>
    </row>
    <row r="8" spans="1:13" s="76" customFormat="1" ht="17" thickBot="1" x14ac:dyDescent="0.25">
      <c r="A8" s="152"/>
      <c r="B8" s="153"/>
      <c r="C8" s="153"/>
      <c r="D8" s="153"/>
      <c r="E8" s="153"/>
      <c r="F8" s="153"/>
      <c r="G8" s="153"/>
      <c r="H8" s="153"/>
      <c r="I8" s="154"/>
      <c r="J8" s="154"/>
      <c r="K8" s="154"/>
      <c r="L8" s="155"/>
      <c r="M8" s="154"/>
    </row>
    <row r="9" spans="1:13" ht="17" thickBot="1" x14ac:dyDescent="0.25">
      <c r="A9" s="149" t="s">
        <v>303</v>
      </c>
      <c r="B9" s="144">
        <v>5317</v>
      </c>
      <c r="C9" s="145">
        <v>-840</v>
      </c>
      <c r="D9" s="144">
        <v>1996</v>
      </c>
      <c r="E9" s="145">
        <v>28668</v>
      </c>
      <c r="F9" s="144">
        <v>70812</v>
      </c>
      <c r="G9" s="145">
        <v>18465</v>
      </c>
      <c r="H9" s="147">
        <v>72090</v>
      </c>
      <c r="I9" s="145">
        <v>31794</v>
      </c>
      <c r="J9" s="144">
        <v>-44090</v>
      </c>
      <c r="K9" s="145">
        <v>-56634</v>
      </c>
      <c r="L9" s="146">
        <v>73150</v>
      </c>
      <c r="M9" s="145">
        <v>-69774</v>
      </c>
    </row>
    <row r="10" spans="1:13" s="76" customFormat="1" ht="17" thickBot="1" x14ac:dyDescent="0.25">
      <c r="A10" s="156"/>
      <c r="B10" s="153"/>
      <c r="C10" s="153"/>
      <c r="D10" s="153"/>
      <c r="E10" s="153"/>
      <c r="F10" s="153"/>
      <c r="G10" s="153"/>
      <c r="H10" s="153"/>
      <c r="I10" s="154"/>
      <c r="J10" s="154"/>
      <c r="K10" s="154"/>
      <c r="L10" s="155"/>
      <c r="M10" s="154"/>
    </row>
    <row r="11" spans="1:13" ht="17" thickBot="1" x14ac:dyDescent="0.25">
      <c r="A11" s="151" t="s">
        <v>304</v>
      </c>
      <c r="B11" s="144">
        <v>134786</v>
      </c>
      <c r="C11" s="145">
        <v>130887</v>
      </c>
      <c r="D11" s="144">
        <v>132908</v>
      </c>
      <c r="E11" s="145">
        <v>216338</v>
      </c>
      <c r="F11" s="144">
        <v>164721</v>
      </c>
      <c r="G11" s="145">
        <v>159828</v>
      </c>
      <c r="H11" s="147">
        <v>212940</v>
      </c>
      <c r="I11" s="145">
        <v>240639</v>
      </c>
      <c r="J11" s="144">
        <v>181992</v>
      </c>
      <c r="K11" s="145">
        <v>125359</v>
      </c>
      <c r="L11" s="146">
        <v>214285</v>
      </c>
      <c r="M11" s="145">
        <v>165783</v>
      </c>
    </row>
    <row r="12" spans="1:13" ht="16" x14ac:dyDescent="0.2">
      <c r="A12" s="150"/>
    </row>
  </sheetData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Financial Category Detail 21-22</vt:lpstr>
      <vt:lpstr>12 week burn of expenses</vt:lpstr>
      <vt:lpstr>Mon Rev &amp; Exp Predicted Actual</vt:lpstr>
      <vt:lpstr>History of Year End Financials</vt:lpstr>
      <vt:lpstr>Proposed vs. Year End </vt:lpstr>
      <vt:lpstr>'Financial Category Detail 21-22'!Print_Area</vt:lpstr>
      <vt:lpstr>'History of Year End Financials'!Print_Area</vt:lpstr>
      <vt:lpstr>'Financial Category Detail 21-22'!Print_Titles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Microsoft Office User</cp:lastModifiedBy>
  <cp:lastPrinted>2022-02-14T22:46:33Z</cp:lastPrinted>
  <dcterms:created xsi:type="dcterms:W3CDTF">2019-05-16T23:45:36Z</dcterms:created>
  <dcterms:modified xsi:type="dcterms:W3CDTF">2022-02-17T02:20:59Z</dcterms:modified>
</cp:coreProperties>
</file>