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190" windowWidth="16220" windowHeight="6930"/>
  </bookViews>
  <sheets>
    <sheet name="Financials 21-22" sheetId="1" r:id="rId1"/>
    <sheet name="12 week burn of expenses" sheetId="5" state="hidden" r:id="rId2"/>
    <sheet name="Cash available all FY" sheetId="3" r:id="rId3"/>
    <sheet name="Staff and Salaries" sheetId="6" r:id="rId4"/>
    <sheet name="Mon Rev &amp; Exp Predicted Actual" sheetId="8" r:id="rId5"/>
  </sheets>
  <definedNames>
    <definedName name="_xlnm.Print_Titles" localSheetId="0">'Financials 21-22'!$5:$7</definedName>
  </definedNames>
  <calcPr calcId="145621"/>
</workbook>
</file>

<file path=xl/calcChain.xml><?xml version="1.0" encoding="utf-8"?>
<calcChain xmlns="http://schemas.openxmlformats.org/spreadsheetml/2006/main">
  <c r="I31" i="1" l="1"/>
  <c r="I62" i="1"/>
  <c r="I68" i="1"/>
  <c r="I74" i="1"/>
  <c r="I79" i="1"/>
  <c r="I83" i="1"/>
  <c r="I87" i="1"/>
  <c r="I97" i="1"/>
  <c r="I100" i="1"/>
  <c r="I10" i="1" s="1"/>
  <c r="I101" i="1"/>
  <c r="I11" i="1" s="1"/>
  <c r="I112" i="1"/>
  <c r="I118" i="1"/>
  <c r="I125" i="1"/>
  <c r="I132" i="1"/>
  <c r="I135" i="1"/>
  <c r="I138" i="1" s="1"/>
  <c r="I136" i="1"/>
  <c r="I15" i="1" s="1"/>
  <c r="I137" i="1"/>
  <c r="I146" i="1"/>
  <c r="I150" i="1"/>
  <c r="I154" i="1"/>
  <c r="I158" i="1"/>
  <c r="I162" i="1"/>
  <c r="I165" i="1"/>
  <c r="I18" i="1" s="1"/>
  <c r="I166" i="1"/>
  <c r="I19" i="1" s="1"/>
  <c r="I175" i="1"/>
  <c r="I180" i="1"/>
  <c r="I185" i="1"/>
  <c r="I189" i="1"/>
  <c r="I193" i="1"/>
  <c r="I196" i="1"/>
  <c r="I209" i="1" s="1"/>
  <c r="I23" i="1" s="1"/>
  <c r="I217" i="1"/>
  <c r="I221" i="1"/>
  <c r="I225" i="1"/>
  <c r="I228" i="1"/>
  <c r="I30" i="1" s="1"/>
  <c r="I32" i="1" s="1"/>
  <c r="I229" i="1"/>
  <c r="I247" i="1"/>
  <c r="I39" i="1" s="1"/>
  <c r="I279" i="1"/>
  <c r="I37" i="1" s="1"/>
  <c r="I289" i="1"/>
  <c r="I295" i="1"/>
  <c r="I300" i="1"/>
  <c r="I310" i="1"/>
  <c r="I315" i="1"/>
  <c r="I320" i="1"/>
  <c r="I324" i="1"/>
  <c r="I326" i="1"/>
  <c r="I329" i="1" s="1"/>
  <c r="I327" i="1"/>
  <c r="I167" i="1" l="1"/>
  <c r="I12" i="1"/>
  <c r="I20" i="1"/>
  <c r="I35" i="1"/>
  <c r="I14" i="1"/>
  <c r="I16" i="1" s="1"/>
  <c r="I195" i="1"/>
  <c r="I231" i="1"/>
  <c r="I102" i="1"/>
  <c r="I5" i="8"/>
  <c r="I6" i="8"/>
  <c r="I7" i="8"/>
  <c r="I8" i="8"/>
  <c r="I9" i="8" s="1"/>
  <c r="I10" i="8" s="1"/>
  <c r="I11" i="8" s="1"/>
  <c r="I12" i="8" s="1"/>
  <c r="I13" i="8" s="1"/>
  <c r="I14" i="8" s="1"/>
  <c r="I15" i="8" s="1"/>
  <c r="I16" i="8" s="1"/>
  <c r="I17" i="8" s="1"/>
  <c r="C17" i="8"/>
  <c r="F17" i="8"/>
  <c r="G17" i="8"/>
  <c r="I22" i="8"/>
  <c r="I23" i="8"/>
  <c r="I24" i="8"/>
  <c r="I25" i="8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/>
  <c r="I197" i="1" l="1"/>
  <c r="I208" i="1"/>
  <c r="B17" i="3"/>
  <c r="B12" i="3"/>
  <c r="B7" i="3"/>
  <c r="I22" i="1" l="1"/>
  <c r="I210" i="1"/>
  <c r="G310" i="1"/>
  <c r="I24" i="1" l="1"/>
  <c r="I34" i="1"/>
  <c r="I36" i="1" s="1"/>
  <c r="I43" i="1" s="1"/>
  <c r="I47" i="1" s="1"/>
  <c r="I49" i="1" s="1"/>
  <c r="G295" i="1"/>
  <c r="G68" i="1" l="1"/>
  <c r="G150" i="1" l="1"/>
  <c r="C327" i="1"/>
  <c r="C196" i="1" s="1"/>
  <c r="F13" i="6"/>
  <c r="G175" i="1" l="1"/>
  <c r="B326" i="1"/>
  <c r="B324" i="1"/>
  <c r="B320" i="1"/>
  <c r="B315" i="1"/>
  <c r="B310" i="1"/>
  <c r="B305" i="1"/>
  <c r="B300" i="1"/>
  <c r="B295" i="1"/>
  <c r="B289" i="1"/>
  <c r="F279" i="1" l="1"/>
  <c r="F209" i="1" l="1"/>
  <c r="B328" i="1" l="1"/>
  <c r="B327" i="1"/>
  <c r="C229" i="1"/>
  <c r="C228" i="1"/>
  <c r="C231" i="1" s="1"/>
  <c r="C225" i="1"/>
  <c r="C221" i="1"/>
  <c r="C217" i="1"/>
  <c r="C209" i="1"/>
  <c r="C205" i="1"/>
  <c r="C193" i="1"/>
  <c r="C189" i="1"/>
  <c r="C185" i="1"/>
  <c r="C180" i="1"/>
  <c r="C175" i="1"/>
  <c r="C166" i="1"/>
  <c r="C165" i="1"/>
  <c r="C158" i="1"/>
  <c r="C154" i="1"/>
  <c r="C150" i="1"/>
  <c r="C146" i="1"/>
  <c r="C137" i="1"/>
  <c r="C135" i="1"/>
  <c r="C132" i="1"/>
  <c r="C125" i="1"/>
  <c r="C118" i="1"/>
  <c r="C101" i="1"/>
  <c r="C100" i="1"/>
  <c r="C97" i="1"/>
  <c r="C87" i="1"/>
  <c r="C83" i="1"/>
  <c r="C79" i="1"/>
  <c r="C74" i="1"/>
  <c r="C68" i="1"/>
  <c r="C62" i="1"/>
  <c r="C102" i="1" l="1"/>
  <c r="C138" i="1"/>
  <c r="C167" i="1"/>
  <c r="B329" i="1"/>
  <c r="C31" i="6"/>
  <c r="C279" i="1" l="1"/>
  <c r="C247" i="1"/>
  <c r="C39" i="1" l="1"/>
  <c r="C37" i="1"/>
  <c r="C31" i="1"/>
  <c r="C30" i="1"/>
  <c r="C23" i="1"/>
  <c r="C19" i="1"/>
  <c r="C18" i="1"/>
  <c r="C15" i="1"/>
  <c r="C14" i="1"/>
  <c r="C11" i="1"/>
  <c r="C10" i="1"/>
  <c r="C20" i="1" l="1"/>
  <c r="C32" i="1"/>
  <c r="C35" i="1"/>
  <c r="C16" i="1"/>
  <c r="C12" i="1"/>
  <c r="C326" i="1"/>
  <c r="C195" i="1" s="1"/>
  <c r="C324" i="1"/>
  <c r="C320" i="1"/>
  <c r="C315" i="1"/>
  <c r="C305" i="1"/>
  <c r="C300" i="1"/>
  <c r="C289" i="1"/>
  <c r="C208" i="1" l="1"/>
  <c r="C197" i="1"/>
  <c r="C329" i="1"/>
  <c r="B279" i="1"/>
  <c r="B37" i="1" s="1"/>
  <c r="B247" i="1"/>
  <c r="B39" i="1" s="1"/>
  <c r="B229" i="1"/>
  <c r="B31" i="1" s="1"/>
  <c r="B228" i="1"/>
  <c r="B209" i="1"/>
  <c r="B23" i="1" s="1"/>
  <c r="B208" i="1"/>
  <c r="B22" i="1" s="1"/>
  <c r="B166" i="1"/>
  <c r="B19" i="1" s="1"/>
  <c r="B165" i="1"/>
  <c r="B18" i="1" s="1"/>
  <c r="B137" i="1"/>
  <c r="B15" i="1" s="1"/>
  <c r="B135" i="1"/>
  <c r="B14" i="1" s="1"/>
  <c r="B101" i="1"/>
  <c r="B11" i="1" s="1"/>
  <c r="B100" i="1"/>
  <c r="B10" i="1" s="1"/>
  <c r="B16" i="1" l="1"/>
  <c r="B24" i="1"/>
  <c r="B12" i="1"/>
  <c r="B231" i="1"/>
  <c r="B30" i="1"/>
  <c r="B32" i="1" s="1"/>
  <c r="C210" i="1"/>
  <c r="C22" i="1"/>
  <c r="B20" i="1"/>
  <c r="B35" i="1"/>
  <c r="B138" i="1"/>
  <c r="B210" i="1"/>
  <c r="B102" i="1"/>
  <c r="B167" i="1"/>
  <c r="B34" i="1" l="1"/>
  <c r="C34" i="1"/>
  <c r="C36" i="1" s="1"/>
  <c r="C24" i="1"/>
  <c r="B36" i="1"/>
  <c r="B43" i="1" s="1"/>
  <c r="B47" i="1" s="1"/>
  <c r="B49" i="1" s="1"/>
  <c r="B51" i="1" s="1"/>
  <c r="F327" i="1"/>
  <c r="F326" i="1"/>
  <c r="F324" i="1"/>
  <c r="F320" i="1"/>
  <c r="F310" i="1"/>
  <c r="F305" i="1"/>
  <c r="F300" i="1"/>
  <c r="F295" i="1"/>
  <c r="F289" i="1"/>
  <c r="F37" i="1"/>
  <c r="F247" i="1"/>
  <c r="F39" i="1" s="1"/>
  <c r="F31" i="1"/>
  <c r="F208" i="1"/>
  <c r="F22" i="1" s="1"/>
  <c r="F193" i="1"/>
  <c r="F189" i="1"/>
  <c r="F185" i="1"/>
  <c r="F180" i="1"/>
  <c r="F175" i="1"/>
  <c r="F166" i="1"/>
  <c r="F19" i="1" s="1"/>
  <c r="F165" i="1"/>
  <c r="F18" i="1" s="1"/>
  <c r="F162" i="1"/>
  <c r="F158" i="1"/>
  <c r="F154" i="1"/>
  <c r="F150" i="1"/>
  <c r="F146" i="1"/>
  <c r="F137" i="1"/>
  <c r="F136" i="1"/>
  <c r="F135" i="1"/>
  <c r="F14" i="1" s="1"/>
  <c r="F132" i="1"/>
  <c r="F125" i="1"/>
  <c r="F118" i="1"/>
  <c r="F112" i="1"/>
  <c r="F101" i="1"/>
  <c r="F11" i="1" s="1"/>
  <c r="F100" i="1"/>
  <c r="F10" i="1" s="1"/>
  <c r="F97" i="1"/>
  <c r="F87" i="1"/>
  <c r="F83" i="1"/>
  <c r="F79" i="1"/>
  <c r="F74" i="1"/>
  <c r="F68" i="1"/>
  <c r="F62" i="1"/>
  <c r="C43" i="1" l="1"/>
  <c r="C47" i="1"/>
  <c r="C49" i="1" s="1"/>
  <c r="F30" i="1"/>
  <c r="F32" i="1" s="1"/>
  <c r="F15" i="1"/>
  <c r="F16" i="1" s="1"/>
  <c r="F329" i="1"/>
  <c r="F138" i="1"/>
  <c r="F102" i="1"/>
  <c r="F20" i="1"/>
  <c r="F167" i="1"/>
  <c r="F23" i="1"/>
  <c r="F24" i="1" s="1"/>
  <c r="F197" i="1"/>
  <c r="F34" i="1" l="1"/>
  <c r="F12" i="1"/>
  <c r="F35" i="1"/>
  <c r="F210" i="1"/>
  <c r="F36" i="1" l="1"/>
  <c r="F47" i="1" s="1"/>
  <c r="F49" i="1" s="1"/>
  <c r="F43" i="1" l="1"/>
  <c r="G326" i="1" l="1"/>
  <c r="G195" i="1" s="1"/>
  <c r="G208" i="1" s="1"/>
  <c r="G327" i="1"/>
  <c r="G196" i="1" s="1"/>
  <c r="G324" i="1"/>
  <c r="G320" i="1"/>
  <c r="G315" i="1"/>
  <c r="G300" i="1"/>
  <c r="G289" i="1"/>
  <c r="G279" i="1"/>
  <c r="G37" i="1" s="1"/>
  <c r="G247" i="1"/>
  <c r="G39" i="1" s="1"/>
  <c r="G228" i="1"/>
  <c r="G229" i="1"/>
  <c r="G31" i="1" s="1"/>
  <c r="G225" i="1"/>
  <c r="G221" i="1"/>
  <c r="G217" i="1"/>
  <c r="G193" i="1"/>
  <c r="G189" i="1"/>
  <c r="G185" i="1"/>
  <c r="G180" i="1"/>
  <c r="G146" i="1"/>
  <c r="G154" i="1"/>
  <c r="G158" i="1"/>
  <c r="G162" i="1"/>
  <c r="G166" i="1"/>
  <c r="G19" i="1" s="1"/>
  <c r="G165" i="1"/>
  <c r="G18" i="1" s="1"/>
  <c r="G135" i="1"/>
  <c r="G136" i="1"/>
  <c r="G137" i="1"/>
  <c r="G132" i="1"/>
  <c r="G125" i="1"/>
  <c r="G118" i="1"/>
  <c r="G112" i="1"/>
  <c r="G100" i="1"/>
  <c r="G101" i="1"/>
  <c r="G11" i="1" s="1"/>
  <c r="G97" i="1"/>
  <c r="G87" i="1"/>
  <c r="G83" i="1"/>
  <c r="G79" i="1"/>
  <c r="G74" i="1"/>
  <c r="G62" i="1"/>
  <c r="E326" i="1"/>
  <c r="E195" i="1" s="1"/>
  <c r="E208" i="1" s="1"/>
  <c r="E327" i="1"/>
  <c r="E196" i="1" s="1"/>
  <c r="E209" i="1" s="1"/>
  <c r="E23" i="1" s="1"/>
  <c r="E185" i="1"/>
  <c r="E154" i="1"/>
  <c r="E289" i="1"/>
  <c r="E300" i="1"/>
  <c r="E189" i="1"/>
  <c r="E221" i="1"/>
  <c r="E324" i="1"/>
  <c r="E320" i="1"/>
  <c r="E315" i="1"/>
  <c r="E310" i="1"/>
  <c r="E305" i="1"/>
  <c r="E279" i="1"/>
  <c r="E37" i="1" s="1"/>
  <c r="E247" i="1"/>
  <c r="E39" i="1" s="1"/>
  <c r="E229" i="1"/>
  <c r="E31" i="1" s="1"/>
  <c r="E228" i="1"/>
  <c r="E30" i="1" s="1"/>
  <c r="E225" i="1"/>
  <c r="E217" i="1"/>
  <c r="E193" i="1"/>
  <c r="E180" i="1"/>
  <c r="E175" i="1"/>
  <c r="E166" i="1"/>
  <c r="E19" i="1" s="1"/>
  <c r="E165" i="1"/>
  <c r="E18" i="1" s="1"/>
  <c r="E162" i="1"/>
  <c r="E158" i="1"/>
  <c r="E150" i="1"/>
  <c r="E146" i="1"/>
  <c r="E137" i="1"/>
  <c r="E136" i="1"/>
  <c r="E135" i="1"/>
  <c r="E14" i="1" s="1"/>
  <c r="E132" i="1"/>
  <c r="E125" i="1"/>
  <c r="E118" i="1"/>
  <c r="E112" i="1"/>
  <c r="E101" i="1"/>
  <c r="E11" i="1" s="1"/>
  <c r="E100" i="1"/>
  <c r="E10" i="1" s="1"/>
  <c r="E97" i="1"/>
  <c r="E87" i="1"/>
  <c r="E83" i="1"/>
  <c r="E79" i="1"/>
  <c r="E74" i="1"/>
  <c r="E68" i="1"/>
  <c r="E62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G231" i="1" l="1"/>
  <c r="G15" i="1"/>
  <c r="E20" i="1"/>
  <c r="E210" i="1"/>
  <c r="E22" i="1"/>
  <c r="E24" i="1" s="1"/>
  <c r="E138" i="1"/>
  <c r="E231" i="1"/>
  <c r="E167" i="1"/>
  <c r="G30" i="1"/>
  <c r="G32" i="1" s="1"/>
  <c r="G138" i="1"/>
  <c r="G329" i="1"/>
  <c r="G102" i="1"/>
  <c r="G10" i="1"/>
  <c r="G12" i="1" s="1"/>
  <c r="G167" i="1"/>
  <c r="G20" i="1"/>
  <c r="E32" i="1"/>
  <c r="E12" i="1"/>
  <c r="G209" i="1"/>
  <c r="G23" i="1" s="1"/>
  <c r="G35" i="1" s="1"/>
  <c r="G197" i="1"/>
  <c r="E197" i="1"/>
  <c r="E329" i="1"/>
  <c r="E15" i="1"/>
  <c r="E35" i="1" s="1"/>
  <c r="G14" i="1"/>
  <c r="E102" i="1"/>
  <c r="G22" i="1"/>
  <c r="G16" i="1" l="1"/>
  <c r="E16" i="1"/>
  <c r="E34" i="1"/>
  <c r="E36" i="1" s="1"/>
  <c r="G210" i="1"/>
  <c r="G34" i="1"/>
  <c r="G36" i="1" s="1"/>
  <c r="G24" i="1"/>
  <c r="E43" i="1" l="1"/>
  <c r="E47" i="1"/>
  <c r="E49" i="1" s="1"/>
  <c r="G43" i="1"/>
  <c r="G47" i="1" s="1"/>
  <c r="G49" i="1" s="1"/>
</calcChain>
</file>

<file path=xl/sharedStrings.xml><?xml version="1.0" encoding="utf-8"?>
<sst xmlns="http://schemas.openxmlformats.org/spreadsheetml/2006/main" count="557" uniqueCount="307">
  <si>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</si>
  <si>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</si>
  <si>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</si>
  <si>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</si>
  <si>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</si>
  <si>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</si>
  <si>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</si>
  <si>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</si>
  <si>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</si>
  <si>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</si>
  <si>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</si>
  <si>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</si>
  <si>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</si>
  <si>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</si>
  <si>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</si>
  <si>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</si>
  <si>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</si>
  <si>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</si>
  <si>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</si>
  <si>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</si>
  <si>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</si>
  <si>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</si>
  <si>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</si>
  <si>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</si>
  <si>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</si>
  <si>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</si>
  <si>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</si>
  <si>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</si>
  <si>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</si>
  <si>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</si>
  <si>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</si>
  <si>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</si>
  <si>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</si>
  <si>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</si>
  <si>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</si>
  <si>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</si>
  <si>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</si>
  <si>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</si>
  <si>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</si>
  <si>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</si>
  <si>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</si>
  <si>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</si>
  <si>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</si>
  <si>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</si>
  <si>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</si>
  <si>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</si>
  <si>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</si>
  <si>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</si>
  <si>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</si>
  <si>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</si>
  <si>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</si>
  <si>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</si>
  <si>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</si>
  <si>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</si>
  <si>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</si>
  <si>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</si>
  <si>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</si>
  <si>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</si>
  <si>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</si>
  <si>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</si>
  <si>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</si>
  <si>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</si>
  <si>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</si>
  <si>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</si>
  <si>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</si>
  <si>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</si>
  <si>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</si>
  <si>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</si>
  <si>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</si>
  <si>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</si>
  <si>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</si>
  <si>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</si>
  <si>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</si>
  <si>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</si>
  <si>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</si>
  <si>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</si>
  <si>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</si>
  <si>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</si>
  <si>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</si>
  <si>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</si>
  <si>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</si>
  <si>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</si>
  <si>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</si>
  <si>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</si>
  <si>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</si>
  <si>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</si>
  <si>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</si>
  <si>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</si>
  <si>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</si>
  <si>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</si>
  <si>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</si>
  <si>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</si>
  <si>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</si>
  <si>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</si>
  <si>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</si>
  <si>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</si>
  <si>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</si>
  <si>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</si>
  <si>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</si>
  <si>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</si>
  <si>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</si>
  <si>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</si>
  <si>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</si>
  <si>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</si>
  <si>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</si>
  <si>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</si>
  <si>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</si>
  <si>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</si>
  <si>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</si>
  <si>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</si>
  <si>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</si>
  <si>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</si>
  <si>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</si>
  <si>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</si>
  <si>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</si>
  <si>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</si>
  <si>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</si>
  <si>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</si>
  <si>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</si>
  <si>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</si>
  <si>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</si>
  <si>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</si>
  <si>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</si>
  <si>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</si>
  <si>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</si>
  <si>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</si>
  <si>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</si>
  <si>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</si>
  <si>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</si>
  <si>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</si>
  <si>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</si>
  <si>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</si>
  <si>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</si>
  <si>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</si>
  <si>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</si>
  <si>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</si>
  <si>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</si>
  <si>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</si>
  <si>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</si>
  <si>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</si>
  <si>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</si>
  <si>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</si>
  <si>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</si>
  <si>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</si>
  <si>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</si>
  <si>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</si>
  <si>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</si>
  <si>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</si>
  <si>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</si>
  <si>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</si>
  <si>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</si>
  <si>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</si>
  <si>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</si>
  <si>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</si>
  <si>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</si>
  <si>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</si>
  <si>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</si>
  <si>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</si>
  <si>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</si>
  <si>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</si>
  <si>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</si>
  <si>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</si>
  <si>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</si>
  <si>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Emergency Texting Program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</si>
  <si>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</si>
  <si>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</si>
  <si>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</si>
  <si>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</si>
  <si>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</si>
  <si>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</si>
  <si>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</si>
  <si>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</si>
  <si>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</si>
  <si>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</si>
  <si>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</si>
  <si>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</si>
  <si>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</si>
  <si>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</si>
  <si>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</si>
  <si>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</si>
  <si>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</si>
  <si>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</si>
  <si>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</si>
  <si>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</si>
  <si>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</si>
  <si>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</si>
  <si>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</si>
  <si>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</si>
  <si>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</si>
  <si>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</si>
  <si>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</si>
  <si>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</si>
  <si>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</si>
  <si>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Dance/Ballet Program Revenue</t>
  </si>
  <si>
    <t xml:space="preserve">Bunny Hop Revenue  </t>
  </si>
  <si>
    <t xml:space="preserve"> Budget for FY 2021-22   - March 1, 2021 - February 28, 2022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</si>
  <si>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</si>
  <si>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</si>
  <si>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</si>
  <si>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</si>
  <si>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</si>
  <si>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</si>
  <si>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</si>
  <si>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</si>
  <si>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</si>
  <si>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</si>
  <si>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</si>
  <si>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</si>
  <si>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</si>
  <si>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THE RANCH FISCAL YEAR: MARCH 1, 2021 - FEBRUARY 29, 2022</t>
  </si>
  <si>
    <t>Tournament Expense</t>
  </si>
  <si>
    <t>Tournament Staffing</t>
  </si>
  <si>
    <t xml:space="preserve">Administrative Staff Payroll </t>
  </si>
  <si>
    <t>Adult Recreation Supervisor</t>
  </si>
  <si>
    <t>Youth Recreation Supervisor</t>
  </si>
  <si>
    <t>Current pay 20-21 FY</t>
  </si>
  <si>
    <t>Office Administrator</t>
  </si>
  <si>
    <t>$0 currently not employeed</t>
  </si>
  <si>
    <t>Recreation Director</t>
  </si>
  <si>
    <t xml:space="preserve">All these positions, once full time, would receive full benefits </t>
  </si>
  <si>
    <t>$32 hour at 30 hours = $49920</t>
  </si>
  <si>
    <t>$30 hour at 35 hours = $54600</t>
  </si>
  <si>
    <t>$30 hour at 25 hours = $39000</t>
  </si>
  <si>
    <t>$30 hour at 30 hours = $46800</t>
  </si>
  <si>
    <t>2nd Youth Recreation Supervisor</t>
  </si>
  <si>
    <t>ADMIN POSITIONS</t>
  </si>
  <si>
    <t xml:space="preserve">21-22 FY TIMELINE: increase to pay and staffing, if budget goals are met and able to increase in programming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</si>
  <si>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</si>
  <si>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</si>
  <si>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</si>
  <si>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</si>
  <si>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</si>
  <si>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</si>
  <si>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</si>
  <si>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</si>
  <si>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</si>
  <si>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</si>
  <si>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</si>
  <si>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</si>
  <si>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 xml:space="preserve">TOTAL </t>
  </si>
  <si>
    <t>$58,240 is the base minimum exempt salary for the State of California</t>
  </si>
  <si>
    <t>Year to Date</t>
  </si>
  <si>
    <t>Year End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</si>
  <si>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</si>
  <si>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</si>
  <si>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</si>
  <si>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</si>
  <si>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</si>
  <si>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</si>
  <si>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</si>
  <si>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</si>
  <si>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</si>
  <si>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</si>
  <si>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</si>
  <si>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</si>
  <si>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</si>
  <si>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</si>
  <si>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</si>
  <si>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</si>
  <si>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</si>
  <si>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</si>
  <si>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March increase</t>
  </si>
  <si>
    <t>Summer increase</t>
  </si>
  <si>
    <t>Fall increase</t>
  </si>
  <si>
    <t>$60,000 exempt salary full time</t>
  </si>
  <si>
    <t>$65,000 exempt salary full time</t>
  </si>
  <si>
    <t>$72,000 exempt full time salary</t>
  </si>
  <si>
    <t>$70,000 exempt full time salary</t>
  </si>
  <si>
    <t>$32 hour at 16 hours a week</t>
  </si>
  <si>
    <t>(Youth Recreation Coordinator - within academy payroll)</t>
  </si>
  <si>
    <t>$58,240 exempt salary full time</t>
  </si>
  <si>
    <t>TOTAL ADMIN PAYROLL FOR YEAR: $319258</t>
  </si>
  <si>
    <t>Brochure Ad Income</t>
  </si>
  <si>
    <t>Brochure Expense</t>
  </si>
  <si>
    <t>Brochures (used to be in OTHER section)</t>
  </si>
  <si>
    <t>2018/19 check adjustments</t>
  </si>
  <si>
    <t>tennis court resurface (2019)</t>
  </si>
  <si>
    <t>Strategic planning expenses (2019)</t>
  </si>
  <si>
    <t>Credit Card Processing Fees (new to 2021)</t>
  </si>
  <si>
    <t>Withdraw and Transfer Fees (new to 2021)</t>
  </si>
  <si>
    <t>TOTAL EXP</t>
  </si>
  <si>
    <t>TOTAL REV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</si>
  <si>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</si>
  <si>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</si>
  <si>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</si>
  <si>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</si>
  <si>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</si>
  <si>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</si>
  <si>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</si>
  <si>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</si>
  <si>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</si>
  <si>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</si>
  <si>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if increased to origional salaries</t>
  </si>
  <si>
    <t>Bank Charges and Bank Purchases</t>
  </si>
  <si>
    <t>End of fiscal year bank account</t>
  </si>
  <si>
    <t>Starting bank balance</t>
  </si>
  <si>
    <t>(200k to LAIF)</t>
  </si>
  <si>
    <t>May Actuals</t>
  </si>
  <si>
    <t>Boo Bash Revenue/ Halloween Carnival</t>
  </si>
  <si>
    <t>June Actuals</t>
  </si>
  <si>
    <t>Funds as of 3/1/2021</t>
  </si>
  <si>
    <t>Funds on 2/29/2022</t>
  </si>
  <si>
    <t>Updated Projected Net Revenue for  21-22</t>
  </si>
  <si>
    <t>$ available</t>
  </si>
  <si>
    <t>IF $ and positions added</t>
  </si>
  <si>
    <t>Updated Projected Net Revenue for  21-22 if financial assistance is received from COB &amp; TOT</t>
  </si>
  <si>
    <t>Money to date from City of Belvedere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</si>
</sst>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i/>
      <sz val="9"/>
      <color rgb="FFFF0000"/>
      <name val="Source Sans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376">
    <xf numFmtId="0" fontId="0" fillId="0" borderId="0" xfId="0"/>
    <xf numFmtId="0" fontId="4" fillId="0" borderId="0" xfId="0" applyFont="1"/>
    <xf numFmtId="0" fontId="0" fillId="0" borderId="17" xfId="0" applyBorder="1"/>
    <xf numFmtId="44" fontId="0" fillId="0" borderId="0" xfId="4" applyFont="1"/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8" fillId="0" borderId="21" xfId="0" applyFont="1" applyBorder="1"/>
    <xf numFmtId="164" fontId="8" fillId="0" borderId="21" xfId="0" applyNumberFormat="1" applyFont="1" applyBorder="1"/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164" fontId="11" fillId="0" borderId="0" xfId="4" applyNumberFormat="1" applyFont="1"/>
    <xf numFmtId="0" fontId="11" fillId="0" borderId="18" xfId="0" applyFont="1" applyBorder="1"/>
    <xf numFmtId="164" fontId="11" fillId="0" borderId="19" xfId="0" applyNumberFormat="1" applyFont="1" applyBorder="1"/>
    <xf numFmtId="164" fontId="11" fillId="0" borderId="20" xfId="0" applyNumberFormat="1" applyFont="1" applyBorder="1"/>
    <xf numFmtId="164" fontId="13" fillId="0" borderId="0" xfId="0" applyNumberFormat="1" applyFont="1"/>
    <xf numFmtId="164" fontId="11" fillId="0" borderId="19" xfId="4" applyNumberFormat="1" applyFont="1" applyBorder="1"/>
    <xf numFmtId="164" fontId="11" fillId="0" borderId="20" xfId="4" applyNumberFormat="1" applyFont="1" applyBorder="1"/>
    <xf numFmtId="0" fontId="12" fillId="0" borderId="0" xfId="0" applyFont="1"/>
    <xf numFmtId="0" fontId="11" fillId="0" borderId="21" xfId="0" applyFont="1" applyBorder="1"/>
    <xf numFmtId="164" fontId="11" fillId="0" borderId="21" xfId="0" applyNumberFormat="1" applyFont="1" applyBorder="1"/>
    <xf numFmtId="0" fontId="11" fillId="3" borderId="12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4" applyFont="1" applyFill="1" applyBorder="1"/>
    <xf numFmtId="0" fontId="14" fillId="0" borderId="0" xfId="0" applyFont="1" applyFill="1" applyBorder="1"/>
    <xf numFmtId="0" fontId="4" fillId="0" borderId="12" xfId="0" applyFont="1" applyBorder="1"/>
    <xf numFmtId="0" fontId="14" fillId="0" borderId="0" xfId="0" applyFont="1"/>
    <xf numFmtId="0" fontId="15" fillId="0" borderId="12" xfId="0" applyFont="1" applyBorder="1"/>
    <xf numFmtId="0" fontId="7" fillId="0" borderId="0" xfId="0" applyFont="1" applyBorder="1"/>
    <xf numFmtId="0" fontId="15" fillId="0" borderId="0" xfId="0" applyFont="1" applyBorder="1"/>
    <xf numFmtId="0" fontId="0" fillId="0" borderId="0" xfId="0" applyBorder="1"/>
    <xf numFmtId="0" fontId="17" fillId="0" borderId="0" xfId="0" applyFont="1"/>
    <xf numFmtId="0" fontId="16" fillId="0" borderId="12" xfId="0" applyFont="1" applyBorder="1"/>
    <xf numFmtId="44" fontId="15" fillId="0" borderId="12" xfId="4" applyFont="1" applyBorder="1"/>
    <xf numFmtId="0" fontId="16" fillId="0" borderId="0" xfId="0" applyFont="1" applyBorder="1"/>
    <xf numFmtId="44" fontId="15" fillId="0" borderId="0" xfId="4" applyFont="1" applyBorder="1"/>
    <xf numFmtId="0" fontId="18" fillId="0" borderId="12" xfId="0" applyFont="1" applyBorder="1"/>
    <xf numFmtId="0" fontId="19" fillId="0" borderId="12" xfId="0" applyFont="1" applyBorder="1"/>
    <xf numFmtId="44" fontId="19" fillId="0" borderId="12" xfId="4" applyFont="1" applyBorder="1"/>
    <xf numFmtId="0" fontId="20" fillId="0" borderId="0" xfId="0" applyFont="1"/>
    <xf numFmtId="0" fontId="6" fillId="0" borderId="0" xfId="0" applyFont="1" applyAlignment="1">
      <alignment horizontal="right"/>
    </xf>
    <xf numFmtId="165" fontId="6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16" fontId="4" fillId="0" borderId="12" xfId="0" applyNumberFormat="1" applyFont="1" applyBorder="1" applyAlignment="1">
      <alignment horizontal="left"/>
    </xf>
    <xf numFmtId="44" fontId="15" fillId="0" borderId="12" xfId="4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0" xfId="0" applyFont="1" applyAlignment="1" applyProtection="1"/>
    <xf numFmtId="3" fontId="22" fillId="0" borderId="0" xfId="0" applyNumberFormat="1" applyFont="1" applyFill="1"/>
    <xf numFmtId="0" fontId="23" fillId="0" borderId="0" xfId="0" applyFont="1"/>
    <xf numFmtId="0" fontId="21" fillId="0" borderId="0" xfId="0" applyFont="1" applyFill="1" applyAlignment="1" applyProtection="1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2" fillId="0" borderId="0" xfId="0" applyFont="1"/>
    <xf numFmtId="0" fontId="22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2" fillId="0" borderId="0" xfId="0" applyFont="1" applyBorder="1"/>
    <xf numFmtId="0" fontId="22" fillId="0" borderId="0" xfId="0" applyFont="1" applyBorder="1" applyAlignment="1" applyProtection="1">
      <alignment horizontal="left"/>
    </xf>
    <xf numFmtId="0" fontId="21" fillId="0" borderId="0" xfId="0" applyFont="1" applyBorder="1"/>
    <xf numFmtId="0" fontId="21" fillId="0" borderId="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3" fontId="22" fillId="0" borderId="9" xfId="0" applyNumberFormat="1" applyFont="1" applyFill="1" applyBorder="1"/>
    <xf numFmtId="0" fontId="21" fillId="0" borderId="0" xfId="0" applyFont="1" applyFill="1" applyBorder="1" applyAlignment="1" applyProtection="1">
      <alignment horizontal="left"/>
    </xf>
    <xf numFmtId="3" fontId="21" fillId="0" borderId="11" xfId="0" applyNumberFormat="1" applyFont="1" applyFill="1" applyBorder="1"/>
    <xf numFmtId="3" fontId="21" fillId="0" borderId="0" xfId="0" applyNumberFormat="1" applyFont="1" applyFill="1" applyBorder="1"/>
    <xf numFmtId="3" fontId="22" fillId="0" borderId="0" xfId="0" applyNumberFormat="1" applyFont="1" applyFill="1" applyBorder="1"/>
    <xf numFmtId="3" fontId="27" fillId="0" borderId="0" xfId="0" applyNumberFormat="1" applyFont="1" applyFill="1" applyBorder="1" applyAlignment="1" applyProtection="1">
      <alignment horizontal="right"/>
    </xf>
    <xf numFmtId="3" fontId="22" fillId="2" borderId="2" xfId="0" applyNumberFormat="1" applyFont="1" applyFill="1" applyBorder="1"/>
    <xf numFmtId="3" fontId="21" fillId="0" borderId="1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Border="1" applyAlignment="1" applyProtection="1">
      <alignment horizontal="right"/>
    </xf>
    <xf numFmtId="0" fontId="22" fillId="0" borderId="14" xfId="0" applyFont="1" applyBorder="1"/>
    <xf numFmtId="3" fontId="22" fillId="2" borderId="1" xfId="0" applyNumberFormat="1" applyFont="1" applyFill="1" applyBorder="1"/>
    <xf numFmtId="0" fontId="22" fillId="0" borderId="0" xfId="0" applyFont="1" applyFill="1" applyAlignment="1" applyProtection="1">
      <alignment horizontal="left"/>
    </xf>
    <xf numFmtId="0" fontId="21" fillId="0" borderId="0" xfId="0" applyFont="1" applyFill="1" applyBorder="1"/>
    <xf numFmtId="3" fontId="26" fillId="0" borderId="0" xfId="0" applyNumberFormat="1" applyFont="1" applyFill="1" applyBorder="1"/>
    <xf numFmtId="0" fontId="22" fillId="0" borderId="15" xfId="0" applyFont="1" applyBorder="1"/>
    <xf numFmtId="3" fontId="22" fillId="5" borderId="0" xfId="0" applyNumberFormat="1" applyFont="1" applyFill="1" applyBorder="1"/>
    <xf numFmtId="3" fontId="22" fillId="5" borderId="13" xfId="0" applyNumberFormat="1" applyFont="1" applyFill="1" applyBorder="1" applyAlignment="1">
      <alignment horizontal="center"/>
    </xf>
    <xf numFmtId="3" fontId="22" fillId="5" borderId="13" xfId="0" applyNumberFormat="1" applyFont="1" applyFill="1" applyBorder="1"/>
    <xf numFmtId="3" fontId="21" fillId="5" borderId="6" xfId="0" applyNumberFormat="1" applyFont="1" applyFill="1" applyBorder="1" applyAlignment="1" applyProtection="1">
      <alignment horizontal="right"/>
    </xf>
    <xf numFmtId="3" fontId="25" fillId="5" borderId="13" xfId="0" applyNumberFormat="1" applyFont="1" applyFill="1" applyBorder="1"/>
    <xf numFmtId="3" fontId="21" fillId="5" borderId="13" xfId="0" applyNumberFormat="1" applyFont="1" applyFill="1" applyBorder="1" applyAlignment="1" applyProtection="1">
      <alignment horizontal="right"/>
    </xf>
    <xf numFmtId="3" fontId="25" fillId="5" borderId="13" xfId="0" applyNumberFormat="1" applyFont="1" applyFill="1" applyBorder="1" applyAlignment="1" applyProtection="1">
      <alignment horizontal="right"/>
    </xf>
    <xf numFmtId="3" fontId="22" fillId="5" borderId="2" xfId="0" applyNumberFormat="1" applyFont="1" applyFill="1" applyBorder="1" applyAlignment="1" applyProtection="1">
      <alignment horizontal="right"/>
    </xf>
    <xf numFmtId="3" fontId="22" fillId="5" borderId="13" xfId="0" applyNumberFormat="1" applyFont="1" applyFill="1" applyBorder="1" applyAlignment="1" applyProtection="1">
      <alignment horizontal="left"/>
    </xf>
    <xf numFmtId="3" fontId="22" fillId="5" borderId="2" xfId="0" applyNumberFormat="1" applyFont="1" applyFill="1" applyBorder="1"/>
    <xf numFmtId="3" fontId="22" fillId="5" borderId="1" xfId="0" applyNumberFormat="1" applyFont="1" applyFill="1" applyBorder="1"/>
    <xf numFmtId="3" fontId="22" fillId="5" borderId="16" xfId="0" applyNumberFormat="1" applyFont="1" applyFill="1" applyBorder="1"/>
    <xf numFmtId="3" fontId="22" fillId="5" borderId="6" xfId="0" applyNumberFormat="1" applyFont="1" applyFill="1" applyBorder="1"/>
    <xf numFmtId="3" fontId="24" fillId="6" borderId="3" xfId="0" applyNumberFormat="1" applyFont="1" applyFill="1" applyBorder="1" applyAlignment="1">
      <alignment horizontal="right"/>
    </xf>
    <xf numFmtId="3" fontId="23" fillId="6" borderId="3" xfId="0" applyNumberFormat="1" applyFont="1" applyFill="1" applyBorder="1" applyAlignment="1">
      <alignment horizontal="right"/>
    </xf>
    <xf numFmtId="3" fontId="23" fillId="6" borderId="3" xfId="0" applyNumberFormat="1" applyFont="1" applyFill="1" applyBorder="1" applyAlignment="1" applyProtection="1">
      <alignment horizontal="right"/>
    </xf>
    <xf numFmtId="3" fontId="24" fillId="6" borderId="7" xfId="0" applyNumberFormat="1" applyFont="1" applyFill="1" applyBorder="1" applyAlignment="1" applyProtection="1">
      <alignment horizontal="right"/>
    </xf>
    <xf numFmtId="3" fontId="23" fillId="6" borderId="3" xfId="0" applyNumberFormat="1" applyFont="1" applyFill="1" applyBorder="1"/>
    <xf numFmtId="3" fontId="24" fillId="6" borderId="7" xfId="0" applyNumberFormat="1" applyFont="1" applyFill="1" applyBorder="1"/>
    <xf numFmtId="3" fontId="23" fillId="6" borderId="7" xfId="0" applyNumberFormat="1" applyFont="1" applyFill="1" applyBorder="1" applyAlignment="1">
      <alignment horizontal="right"/>
    </xf>
    <xf numFmtId="3" fontId="24" fillId="6" borderId="11" xfId="0" applyNumberFormat="1" applyFont="1" applyFill="1" applyBorder="1" applyAlignment="1" applyProtection="1">
      <alignment horizontal="right"/>
    </xf>
    <xf numFmtId="3" fontId="24" fillId="6" borderId="3" xfId="0" applyNumberFormat="1" applyFont="1" applyFill="1" applyBorder="1" applyAlignment="1" applyProtection="1">
      <alignment horizontal="right"/>
    </xf>
    <xf numFmtId="3" fontId="22" fillId="6" borderId="13" xfId="0" applyNumberFormat="1" applyFont="1" applyFill="1" applyBorder="1" applyAlignment="1">
      <alignment horizontal="center"/>
    </xf>
    <xf numFmtId="3" fontId="22" fillId="6" borderId="13" xfId="0" applyNumberFormat="1" applyFont="1" applyFill="1" applyBorder="1"/>
    <xf numFmtId="3" fontId="21" fillId="6" borderId="6" xfId="0" applyNumberFormat="1" applyFont="1" applyFill="1" applyBorder="1" applyAlignment="1" applyProtection="1">
      <alignment horizontal="right"/>
    </xf>
    <xf numFmtId="3" fontId="25" fillId="6" borderId="13" xfId="0" applyNumberFormat="1" applyFont="1" applyFill="1" applyBorder="1"/>
    <xf numFmtId="3" fontId="21" fillId="6" borderId="13" xfId="0" applyNumberFormat="1" applyFont="1" applyFill="1" applyBorder="1" applyAlignment="1" applyProtection="1">
      <alignment horizontal="right"/>
    </xf>
    <xf numFmtId="3" fontId="25" fillId="6" borderId="13" xfId="0" applyNumberFormat="1" applyFont="1" applyFill="1" applyBorder="1" applyAlignment="1" applyProtection="1">
      <alignment horizontal="right"/>
    </xf>
    <xf numFmtId="3" fontId="22" fillId="6" borderId="2" xfId="0" applyNumberFormat="1" applyFont="1" applyFill="1" applyBorder="1" applyAlignment="1" applyProtection="1">
      <alignment horizontal="right"/>
    </xf>
    <xf numFmtId="3" fontId="21" fillId="6" borderId="12" xfId="0" applyNumberFormat="1" applyFont="1" applyFill="1" applyBorder="1" applyAlignment="1" applyProtection="1">
      <alignment horizontal="right"/>
    </xf>
    <xf numFmtId="3" fontId="22" fillId="6" borderId="2" xfId="0" applyNumberFormat="1" applyFont="1" applyFill="1" applyBorder="1"/>
    <xf numFmtId="3" fontId="25" fillId="6" borderId="2" xfId="0" applyNumberFormat="1" applyFont="1" applyFill="1" applyBorder="1"/>
    <xf numFmtId="3" fontId="22" fillId="6" borderId="8" xfId="0" applyNumberFormat="1" applyFont="1" applyFill="1" applyBorder="1"/>
    <xf numFmtId="3" fontId="21" fillId="6" borderId="2" xfId="0" applyNumberFormat="1" applyFont="1" applyFill="1" applyBorder="1" applyAlignment="1" applyProtection="1">
      <alignment horizontal="right"/>
    </xf>
    <xf numFmtId="3" fontId="22" fillId="6" borderId="1" xfId="0" applyNumberFormat="1" applyFont="1" applyFill="1" applyBorder="1"/>
    <xf numFmtId="3" fontId="21" fillId="6" borderId="6" xfId="0" applyNumberFormat="1" applyFont="1" applyFill="1" applyBorder="1"/>
    <xf numFmtId="3" fontId="22" fillId="6" borderId="16" xfId="0" applyNumberFormat="1" applyFont="1" applyFill="1" applyBorder="1"/>
    <xf numFmtId="3" fontId="22" fillId="6" borderId="6" xfId="0" applyNumberFormat="1" applyFont="1" applyFill="1" applyBorder="1"/>
    <xf numFmtId="3" fontId="22" fillId="6" borderId="2" xfId="0" applyNumberFormat="1" applyFont="1" applyFill="1" applyBorder="1" applyAlignment="1" applyProtection="1">
      <alignment horizontal="left"/>
    </xf>
    <xf numFmtId="3" fontId="25" fillId="6" borderId="2" xfId="0" applyNumberFormat="1" applyFont="1" applyFill="1" applyBorder="1" applyAlignment="1" applyProtection="1">
      <alignment horizontal="right"/>
    </xf>
    <xf numFmtId="3" fontId="26" fillId="7" borderId="0" xfId="0" applyNumberFormat="1" applyFont="1" applyFill="1" applyBorder="1" applyAlignment="1" applyProtection="1">
      <alignment horizontal="right"/>
    </xf>
    <xf numFmtId="3" fontId="21" fillId="8" borderId="0" xfId="0" applyNumberFormat="1" applyFont="1" applyFill="1" applyBorder="1" applyAlignment="1">
      <alignment horizontal="center"/>
    </xf>
    <xf numFmtId="3" fontId="22" fillId="8" borderId="0" xfId="0" applyNumberFormat="1" applyFont="1" applyFill="1" applyBorder="1"/>
    <xf numFmtId="3" fontId="21" fillId="8" borderId="5" xfId="0" applyNumberFormat="1" applyFont="1" applyFill="1" applyBorder="1" applyAlignment="1" applyProtection="1">
      <alignment horizontal="right"/>
    </xf>
    <xf numFmtId="3" fontId="21" fillId="8" borderId="0" xfId="0" applyNumberFormat="1" applyFont="1" applyFill="1" applyBorder="1" applyAlignment="1" applyProtection="1">
      <alignment horizontal="right"/>
    </xf>
    <xf numFmtId="3" fontId="22" fillId="8" borderId="23" xfId="0" applyNumberFormat="1" applyFont="1" applyFill="1" applyBorder="1" applyAlignment="1" applyProtection="1">
      <alignment horizontal="right"/>
    </xf>
    <xf numFmtId="3" fontId="22" fillId="8" borderId="0" xfId="0" applyNumberFormat="1" applyFont="1" applyFill="1" applyBorder="1" applyAlignment="1" applyProtection="1">
      <alignment horizontal="left"/>
    </xf>
    <xf numFmtId="0" fontId="22" fillId="8" borderId="0" xfId="0" applyFont="1" applyFill="1" applyBorder="1"/>
    <xf numFmtId="0" fontId="30" fillId="8" borderId="0" xfId="0" applyFont="1" applyFill="1" applyBorder="1"/>
    <xf numFmtId="0" fontId="23" fillId="8" borderId="0" xfId="0" applyFont="1" applyFill="1" applyBorder="1"/>
    <xf numFmtId="3" fontId="22" fillId="0" borderId="0" xfId="0" applyNumberFormat="1" applyFont="1" applyFill="1" applyBorder="1" applyAlignment="1" applyProtection="1">
      <alignment horizontal="right"/>
    </xf>
    <xf numFmtId="3" fontId="22" fillId="8" borderId="23" xfId="0" applyNumberFormat="1" applyFont="1" applyFill="1" applyBorder="1"/>
    <xf numFmtId="3" fontId="22" fillId="8" borderId="26" xfId="0" applyNumberFormat="1" applyFont="1" applyFill="1" applyBorder="1"/>
    <xf numFmtId="3" fontId="21" fillId="8" borderId="23" xfId="0" applyNumberFormat="1" applyFont="1" applyFill="1" applyBorder="1" applyAlignment="1" applyProtection="1">
      <alignment horizontal="right"/>
    </xf>
    <xf numFmtId="3" fontId="22" fillId="8" borderId="0" xfId="0" applyNumberFormat="1" applyFont="1" applyFill="1" applyBorder="1" applyAlignment="1"/>
    <xf numFmtId="37" fontId="28" fillId="0" borderId="0" xfId="5" applyNumberFormat="1" applyFont="1" applyFill="1"/>
    <xf numFmtId="0" fontId="23" fillId="8" borderId="0" xfId="0" applyFont="1" applyFill="1"/>
    <xf numFmtId="37" fontId="28" fillId="0" borderId="0" xfId="5" applyNumberFormat="1" applyFont="1" applyFill="1" applyBorder="1"/>
    <xf numFmtId="0" fontId="23" fillId="0" borderId="0" xfId="0" applyFont="1" applyFill="1" applyBorder="1"/>
    <xf numFmtId="0" fontId="21" fillId="9" borderId="6" xfId="0" applyFont="1" applyFill="1" applyBorder="1"/>
    <xf numFmtId="3" fontId="21" fillId="9" borderId="6" xfId="0" applyNumberFormat="1" applyFont="1" applyFill="1" applyBorder="1"/>
    <xf numFmtId="0" fontId="23" fillId="0" borderId="0" xfId="0" applyFont="1" applyFill="1"/>
    <xf numFmtId="0" fontId="21" fillId="8" borderId="5" xfId="0" applyFont="1" applyFill="1" applyBorder="1"/>
    <xf numFmtId="3" fontId="21" fillId="8" borderId="5" xfId="0" applyNumberFormat="1" applyFont="1" applyFill="1" applyBorder="1"/>
    <xf numFmtId="3" fontId="21" fillId="9" borderId="2" xfId="0" applyNumberFormat="1" applyFont="1" applyFill="1" applyBorder="1" applyAlignment="1">
      <alignment horizontal="center"/>
    </xf>
    <xf numFmtId="3" fontId="22" fillId="9" borderId="2" xfId="0" applyNumberFormat="1" applyFont="1" applyFill="1" applyBorder="1"/>
    <xf numFmtId="3" fontId="22" fillId="9" borderId="2" xfId="0" applyNumberFormat="1" applyFont="1" applyFill="1" applyBorder="1" applyAlignment="1" applyProtection="1">
      <alignment horizontal="left"/>
    </xf>
    <xf numFmtId="3" fontId="21" fillId="9" borderId="6" xfId="0" applyNumberFormat="1" applyFont="1" applyFill="1" applyBorder="1" applyAlignment="1" applyProtection="1">
      <alignment horizontal="right"/>
    </xf>
    <xf numFmtId="0" fontId="22" fillId="9" borderId="2" xfId="0" applyFont="1" applyFill="1" applyBorder="1"/>
    <xf numFmtId="0" fontId="30" fillId="9" borderId="2" xfId="0" applyFont="1" applyFill="1" applyBorder="1"/>
    <xf numFmtId="0" fontId="23" fillId="9" borderId="2" xfId="0" applyFont="1" applyFill="1" applyBorder="1"/>
    <xf numFmtId="3" fontId="21" fillId="9" borderId="2" xfId="0" applyNumberFormat="1" applyFont="1" applyFill="1" applyBorder="1" applyAlignment="1" applyProtection="1">
      <alignment horizontal="right"/>
    </xf>
    <xf numFmtId="3" fontId="22" fillId="9" borderId="2" xfId="0" applyNumberFormat="1" applyFont="1" applyFill="1" applyBorder="1" applyAlignment="1" applyProtection="1">
      <alignment horizontal="right"/>
    </xf>
    <xf numFmtId="3" fontId="21" fillId="0" borderId="2" xfId="0" applyNumberFormat="1" applyFont="1" applyFill="1" applyBorder="1" applyAlignment="1" applyProtection="1">
      <alignment horizontal="right"/>
    </xf>
    <xf numFmtId="3" fontId="22" fillId="9" borderId="8" xfId="0" applyNumberFormat="1" applyFont="1" applyFill="1" applyBorder="1"/>
    <xf numFmtId="3" fontId="21" fillId="0" borderId="6" xfId="0" applyNumberFormat="1" applyFont="1" applyFill="1" applyBorder="1" applyAlignment="1" applyProtection="1">
      <alignment horizontal="right"/>
    </xf>
    <xf numFmtId="3" fontId="22" fillId="9" borderId="2" xfId="0" applyNumberFormat="1" applyFont="1" applyFill="1" applyBorder="1" applyAlignment="1"/>
    <xf numFmtId="3" fontId="22" fillId="9" borderId="1" xfId="0" applyNumberFormat="1" applyFont="1" applyFill="1" applyBorder="1"/>
    <xf numFmtId="3" fontId="22" fillId="9" borderId="6" xfId="0" applyNumberFormat="1" applyFont="1" applyFill="1" applyBorder="1"/>
    <xf numFmtId="3" fontId="21" fillId="10" borderId="5" xfId="0" applyNumberFormat="1" applyFont="1" applyFill="1" applyBorder="1"/>
    <xf numFmtId="3" fontId="21" fillId="8" borderId="18" xfId="0" applyNumberFormat="1" applyFont="1" applyFill="1" applyBorder="1" applyAlignment="1" applyProtection="1">
      <alignment horizontal="right"/>
    </xf>
    <xf numFmtId="43" fontId="15" fillId="0" borderId="12" xfId="6" applyFont="1" applyBorder="1" applyAlignment="1">
      <alignment horizontal="left"/>
    </xf>
    <xf numFmtId="6" fontId="15" fillId="0" borderId="12" xfId="4" applyNumberFormat="1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3" fontId="22" fillId="6" borderId="28" xfId="0" applyNumberFormat="1" applyFont="1" applyFill="1" applyBorder="1"/>
    <xf numFmtId="3" fontId="22" fillId="8" borderId="0" xfId="0" applyNumberFormat="1" applyFont="1" applyFill="1" applyBorder="1" applyAlignment="1" applyProtection="1">
      <alignment horizontal="right"/>
    </xf>
    <xf numFmtId="37" fontId="22" fillId="10" borderId="0" xfId="5" applyNumberFormat="1" applyFont="1" applyFill="1"/>
    <xf numFmtId="37" fontId="22" fillId="9" borderId="2" xfId="5" applyNumberFormat="1" applyFont="1" applyFill="1" applyBorder="1"/>
    <xf numFmtId="37" fontId="22" fillId="10" borderId="17" xfId="5" applyNumberFormat="1" applyFont="1" applyFill="1" applyBorder="1"/>
    <xf numFmtId="37" fontId="21" fillId="9" borderId="6" xfId="5" applyNumberFormat="1" applyFont="1" applyFill="1" applyBorder="1"/>
    <xf numFmtId="37" fontId="22" fillId="10" borderId="0" xfId="5" applyNumberFormat="1" applyFont="1" applyFill="1" applyBorder="1"/>
    <xf numFmtId="37" fontId="22" fillId="0" borderId="0" xfId="5" applyNumberFormat="1" applyFont="1" applyFill="1" applyBorder="1"/>
    <xf numFmtId="37" fontId="22" fillId="8" borderId="0" xfId="5" applyNumberFormat="1" applyFont="1" applyFill="1"/>
    <xf numFmtId="37" fontId="22" fillId="8" borderId="0" xfId="5" applyNumberFormat="1" applyFont="1" applyFill="1" applyBorder="1"/>
    <xf numFmtId="37" fontId="22" fillId="8" borderId="17" xfId="5" applyNumberFormat="1" applyFont="1" applyFill="1" applyBorder="1"/>
    <xf numFmtId="0" fontId="22" fillId="8" borderId="0" xfId="5" applyFont="1" applyFill="1"/>
    <xf numFmtId="0" fontId="0" fillId="0" borderId="0" xfId="0" applyFont="1"/>
    <xf numFmtId="3" fontId="22" fillId="0" borderId="8" xfId="0" applyNumberFormat="1" applyFont="1" applyFill="1" applyBorder="1"/>
    <xf numFmtId="3" fontId="21" fillId="0" borderId="34" xfId="0" applyNumberFormat="1" applyFont="1" applyFill="1" applyBorder="1"/>
    <xf numFmtId="3" fontId="22" fillId="0" borderId="30" xfId="0" applyNumberFormat="1" applyFont="1" applyFill="1" applyBorder="1"/>
    <xf numFmtId="3" fontId="21" fillId="0" borderId="32" xfId="0" applyNumberFormat="1" applyFont="1" applyFill="1" applyBorder="1"/>
    <xf numFmtId="3" fontId="24" fillId="9" borderId="2" xfId="0" applyNumberFormat="1" applyFont="1" applyFill="1" applyBorder="1" applyAlignment="1">
      <alignment horizontal="right"/>
    </xf>
    <xf numFmtId="3" fontId="23" fillId="9" borderId="2" xfId="0" applyNumberFormat="1" applyFont="1" applyFill="1" applyBorder="1" applyAlignment="1">
      <alignment horizontal="right"/>
    </xf>
    <xf numFmtId="3" fontId="23" fillId="9" borderId="2" xfId="0" applyNumberFormat="1" applyFont="1" applyFill="1" applyBorder="1" applyAlignment="1" applyProtection="1">
      <alignment horizontal="right"/>
    </xf>
    <xf numFmtId="3" fontId="24" fillId="9" borderId="6" xfId="0" applyNumberFormat="1" applyFont="1" applyFill="1" applyBorder="1" applyAlignment="1" applyProtection="1">
      <alignment horizontal="right"/>
    </xf>
    <xf numFmtId="3" fontId="23" fillId="9" borderId="2" xfId="0" applyNumberFormat="1" applyFont="1" applyFill="1" applyBorder="1"/>
    <xf numFmtId="3" fontId="24" fillId="9" borderId="6" xfId="0" applyNumberFormat="1" applyFont="1" applyFill="1" applyBorder="1"/>
    <xf numFmtId="3" fontId="23" fillId="9" borderId="6" xfId="0" applyNumberFormat="1" applyFont="1" applyFill="1" applyBorder="1" applyAlignment="1">
      <alignment horizontal="right"/>
    </xf>
    <xf numFmtId="3" fontId="24" fillId="9" borderId="33" xfId="0" applyNumberFormat="1" applyFont="1" applyFill="1" applyBorder="1" applyAlignment="1">
      <alignment horizontal="right"/>
    </xf>
    <xf numFmtId="3" fontId="24" fillId="9" borderId="8" xfId="0" applyNumberFormat="1" applyFont="1" applyFill="1" applyBorder="1"/>
    <xf numFmtId="3" fontId="24" fillId="9" borderId="34" xfId="0" applyNumberFormat="1" applyFont="1" applyFill="1" applyBorder="1" applyAlignment="1" applyProtection="1">
      <alignment horizontal="right"/>
    </xf>
    <xf numFmtId="3" fontId="24" fillId="9" borderId="2" xfId="0" applyNumberFormat="1" applyFont="1" applyFill="1" applyBorder="1" applyAlignment="1" applyProtection="1">
      <alignment horizontal="right"/>
    </xf>
    <xf numFmtId="17" fontId="31" fillId="0" borderId="0" xfId="0" applyNumberFormat="1" applyFont="1" applyFill="1" applyAlignment="1" applyProtection="1">
      <alignment horizontal="left"/>
    </xf>
    <xf numFmtId="0" fontId="21" fillId="0" borderId="0" xfId="0" applyNumberFormat="1" applyFont="1" applyAlignment="1"/>
    <xf numFmtId="0" fontId="21" fillId="0" borderId="12" xfId="0" applyFont="1" applyBorder="1"/>
    <xf numFmtId="3" fontId="24" fillId="6" borderId="12" xfId="0" applyNumberFormat="1" applyFont="1" applyFill="1" applyBorder="1"/>
    <xf numFmtId="44" fontId="4" fillId="0" borderId="7" xfId="4" applyFont="1" applyBorder="1"/>
    <xf numFmtId="0" fontId="4" fillId="0" borderId="31" xfId="0" applyFont="1" applyBorder="1"/>
    <xf numFmtId="44" fontId="4" fillId="0" borderId="31" xfId="4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44" fontId="0" fillId="0" borderId="24" xfId="4" applyFont="1" applyBorder="1"/>
    <xf numFmtId="0" fontId="0" fillId="0" borderId="24" xfId="0" applyFill="1" applyBorder="1" applyAlignment="1">
      <alignment horizontal="left"/>
    </xf>
    <xf numFmtId="0" fontId="0" fillId="0" borderId="27" xfId="0" applyBorder="1" applyAlignment="1">
      <alignment horizontal="left"/>
    </xf>
    <xf numFmtId="44" fontId="0" fillId="0" borderId="24" xfId="4" applyFont="1" applyBorder="1" applyAlignment="1">
      <alignment horizontal="left"/>
    </xf>
    <xf numFmtId="44" fontId="0" fillId="0" borderId="12" xfId="4" applyFont="1" applyBorder="1"/>
    <xf numFmtId="0" fontId="0" fillId="0" borderId="12" xfId="0" applyFill="1" applyBorder="1" applyAlignment="1">
      <alignment horizontal="left"/>
    </xf>
    <xf numFmtId="0" fontId="0" fillId="0" borderId="18" xfId="0" applyBorder="1" applyAlignment="1">
      <alignment horizontal="left"/>
    </xf>
    <xf numFmtId="44" fontId="0" fillId="0" borderId="12" xfId="4" applyFont="1" applyBorder="1" applyAlignment="1">
      <alignment horizontal="left"/>
    </xf>
    <xf numFmtId="44" fontId="0" fillId="0" borderId="20" xfId="4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/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0" fontId="32" fillId="0" borderId="0" xfId="0" applyFont="1"/>
    <xf numFmtId="44" fontId="4" fillId="0" borderId="31" xfId="4" applyFont="1" applyBorder="1"/>
    <xf numFmtId="44" fontId="0" fillId="0" borderId="20" xfId="4" applyFont="1" applyBorder="1"/>
    <xf numFmtId="0" fontId="0" fillId="0" borderId="24" xfId="0" applyBorder="1"/>
    <xf numFmtId="3" fontId="33" fillId="8" borderId="1" xfId="0" applyNumberFormat="1" applyFont="1" applyFill="1" applyBorder="1" applyAlignment="1">
      <alignment horizontal="center" vertical="top"/>
    </xf>
    <xf numFmtId="3" fontId="34" fillId="9" borderId="1" xfId="0" applyNumberFormat="1" applyFont="1" applyFill="1" applyBorder="1" applyAlignment="1">
      <alignment horizontal="center"/>
    </xf>
    <xf numFmtId="3" fontId="34" fillId="6" borderId="1" xfId="0" applyNumberFormat="1" applyFont="1" applyFill="1" applyBorder="1" applyAlignment="1">
      <alignment horizontal="center"/>
    </xf>
    <xf numFmtId="3" fontId="33" fillId="8" borderId="2" xfId="0" applyNumberFormat="1" applyFont="1" applyFill="1" applyBorder="1" applyAlignment="1">
      <alignment horizontal="center" vertical="top"/>
    </xf>
    <xf numFmtId="3" fontId="34" fillId="9" borderId="2" xfId="0" applyNumberFormat="1" applyFont="1" applyFill="1" applyBorder="1" applyAlignment="1">
      <alignment horizontal="center"/>
    </xf>
    <xf numFmtId="3" fontId="34" fillId="6" borderId="2" xfId="0" applyNumberFormat="1" applyFont="1" applyFill="1" applyBorder="1" applyAlignment="1">
      <alignment horizontal="center"/>
    </xf>
    <xf numFmtId="0" fontId="35" fillId="8" borderId="4" xfId="0" applyFont="1" applyFill="1" applyBorder="1"/>
    <xf numFmtId="3" fontId="34" fillId="9" borderId="4" xfId="0" applyNumberFormat="1" applyFont="1" applyFill="1" applyBorder="1" applyAlignment="1">
      <alignment horizontal="center"/>
    </xf>
    <xf numFmtId="3" fontId="34" fillId="6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2" fillId="0" borderId="26" xfId="0" applyNumberFormat="1" applyFont="1" applyFill="1" applyBorder="1"/>
    <xf numFmtId="3" fontId="21" fillId="0" borderId="38" xfId="0" applyNumberFormat="1" applyFont="1" applyFill="1" applyBorder="1"/>
    <xf numFmtId="3" fontId="21" fillId="0" borderId="23" xfId="0" applyNumberFormat="1" applyFont="1" applyFill="1" applyBorder="1" applyAlignment="1" applyProtection="1">
      <alignment horizontal="right"/>
    </xf>
    <xf numFmtId="3" fontId="21" fillId="0" borderId="5" xfId="0" applyNumberFormat="1" applyFont="1" applyFill="1" applyBorder="1" applyAlignment="1" applyProtection="1">
      <alignment horizontal="right"/>
    </xf>
    <xf numFmtId="3" fontId="3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Font="1" applyFill="1" applyBorder="1"/>
    <xf numFmtId="0" fontId="30" fillId="0" borderId="0" xfId="0" applyFont="1" applyFill="1" applyBorder="1"/>
    <xf numFmtId="3" fontId="22" fillId="0" borderId="0" xfId="0" applyNumberFormat="1" applyFont="1" applyFill="1" applyBorder="1" applyAlignment="1"/>
    <xf numFmtId="37" fontId="21" fillId="0" borderId="0" xfId="5" applyNumberFormat="1" applyFont="1" applyFill="1" applyBorder="1"/>
    <xf numFmtId="3" fontId="33" fillId="8" borderId="22" xfId="0" applyNumberFormat="1" applyFont="1" applyFill="1" applyBorder="1" applyAlignment="1">
      <alignment horizontal="center" vertical="top"/>
    </xf>
    <xf numFmtId="3" fontId="33" fillId="8" borderId="23" xfId="0" applyNumberFormat="1" applyFont="1" applyFill="1" applyBorder="1" applyAlignment="1">
      <alignment horizontal="center" vertical="top"/>
    </xf>
    <xf numFmtId="0" fontId="35" fillId="8" borderId="36" xfId="0" applyFont="1" applyFill="1" applyBorder="1"/>
    <xf numFmtId="3" fontId="24" fillId="8" borderId="23" xfId="0" applyNumberFormat="1" applyFont="1" applyFill="1" applyBorder="1" applyAlignment="1">
      <alignment horizontal="right"/>
    </xf>
    <xf numFmtId="3" fontId="23" fillId="8" borderId="23" xfId="0" applyNumberFormat="1" applyFont="1" applyFill="1" applyBorder="1" applyAlignment="1">
      <alignment horizontal="right"/>
    </xf>
    <xf numFmtId="3" fontId="23" fillId="8" borderId="23" xfId="0" applyNumberFormat="1" applyFont="1" applyFill="1" applyBorder="1" applyAlignment="1" applyProtection="1">
      <alignment horizontal="right"/>
    </xf>
    <xf numFmtId="3" fontId="24" fillId="8" borderId="5" xfId="0" applyNumberFormat="1" applyFont="1" applyFill="1" applyBorder="1" applyAlignment="1" applyProtection="1">
      <alignment horizontal="right"/>
    </xf>
    <xf numFmtId="3" fontId="23" fillId="8" borderId="23" xfId="0" applyNumberFormat="1" applyFont="1" applyFill="1" applyBorder="1"/>
    <xf numFmtId="3" fontId="24" fillId="8" borderId="5" xfId="0" applyNumberFormat="1" applyFont="1" applyFill="1" applyBorder="1"/>
    <xf numFmtId="3" fontId="23" fillId="8" borderId="5" xfId="0" applyNumberFormat="1" applyFont="1" applyFill="1" applyBorder="1" applyAlignment="1">
      <alignment horizontal="right"/>
    </xf>
    <xf numFmtId="3" fontId="24" fillId="8" borderId="37" xfId="0" applyNumberFormat="1" applyFont="1" applyFill="1" applyBorder="1" applyAlignment="1">
      <alignment horizontal="right"/>
    </xf>
    <xf numFmtId="3" fontId="24" fillId="8" borderId="17" xfId="0" applyNumberFormat="1" applyFont="1" applyFill="1" applyBorder="1"/>
    <xf numFmtId="3" fontId="24" fillId="8" borderId="18" xfId="0" applyNumberFormat="1" applyFont="1" applyFill="1" applyBorder="1"/>
    <xf numFmtId="3" fontId="24" fillId="8" borderId="10" xfId="0" applyNumberFormat="1" applyFont="1" applyFill="1" applyBorder="1"/>
    <xf numFmtId="3" fontId="24" fillId="8" borderId="38" xfId="0" applyNumberFormat="1" applyFont="1" applyFill="1" applyBorder="1" applyAlignment="1" applyProtection="1">
      <alignment horizontal="right"/>
    </xf>
    <xf numFmtId="3" fontId="24" fillId="8" borderId="23" xfId="0" applyNumberFormat="1" applyFont="1" applyFill="1" applyBorder="1" applyAlignment="1" applyProtection="1">
      <alignment horizontal="right"/>
    </xf>
    <xf numFmtId="3" fontId="24" fillId="8" borderId="37" xfId="0" applyNumberFormat="1" applyFont="1" applyFill="1" applyBorder="1"/>
    <xf numFmtId="3" fontId="24" fillId="9" borderId="39" xfId="0" applyNumberFormat="1" applyFont="1" applyFill="1" applyBorder="1"/>
    <xf numFmtId="0" fontId="21" fillId="0" borderId="22" xfId="0" applyFont="1" applyBorder="1"/>
    <xf numFmtId="3" fontId="34" fillId="2" borderId="1" xfId="0" applyNumberFormat="1" applyFont="1" applyFill="1" applyBorder="1" applyAlignment="1">
      <alignment horizontal="center"/>
    </xf>
    <xf numFmtId="3" fontId="34" fillId="2" borderId="2" xfId="0" applyNumberFormat="1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 applyProtection="1">
      <alignment horizontal="right"/>
    </xf>
    <xf numFmtId="3" fontId="21" fillId="2" borderId="6" xfId="0" applyNumberFormat="1" applyFont="1" applyFill="1" applyBorder="1"/>
    <xf numFmtId="3" fontId="21" fillId="10" borderId="6" xfId="0" applyNumberFormat="1" applyFont="1" applyFill="1" applyBorder="1"/>
    <xf numFmtId="3" fontId="22" fillId="2" borderId="8" xfId="0" applyNumberFormat="1" applyFont="1" applyFill="1" applyBorder="1"/>
    <xf numFmtId="3" fontId="21" fillId="2" borderId="2" xfId="0" applyNumberFormat="1" applyFont="1" applyFill="1" applyBorder="1" applyAlignment="1" applyProtection="1">
      <alignment horizontal="right"/>
    </xf>
    <xf numFmtId="3" fontId="34" fillId="5" borderId="28" xfId="0" applyNumberFormat="1" applyFont="1" applyFill="1" applyBorder="1" applyAlignment="1">
      <alignment horizontal="center"/>
    </xf>
    <xf numFmtId="3" fontId="34" fillId="5" borderId="13" xfId="0" applyNumberFormat="1" applyFont="1" applyFill="1" applyBorder="1" applyAlignment="1">
      <alignment horizontal="center"/>
    </xf>
    <xf numFmtId="3" fontId="34" fillId="5" borderId="29" xfId="0" applyNumberFormat="1" applyFont="1" applyFill="1" applyBorder="1" applyAlignment="1">
      <alignment horizontal="center"/>
    </xf>
    <xf numFmtId="3" fontId="21" fillId="5" borderId="16" xfId="0" applyNumberFormat="1" applyFont="1" applyFill="1" applyBorder="1" applyAlignment="1" applyProtection="1">
      <alignment horizontal="right"/>
    </xf>
    <xf numFmtId="3" fontId="22" fillId="5" borderId="30" xfId="0" applyNumberFormat="1" applyFont="1" applyFill="1" applyBorder="1"/>
    <xf numFmtId="3" fontId="22" fillId="5" borderId="13" xfId="0" applyNumberFormat="1" applyFont="1" applyFill="1" applyBorder="1" applyAlignment="1" applyProtection="1">
      <alignment horizontal="right"/>
    </xf>
    <xf numFmtId="3" fontId="22" fillId="5" borderId="28" xfId="0" applyNumberFormat="1" applyFont="1" applyFill="1" applyBorder="1"/>
    <xf numFmtId="3" fontId="21" fillId="5" borderId="16" xfId="0" applyNumberFormat="1" applyFont="1" applyFill="1" applyBorder="1"/>
    <xf numFmtId="3" fontId="25" fillId="2" borderId="2" xfId="0" applyNumberFormat="1" applyFont="1" applyFill="1" applyBorder="1"/>
    <xf numFmtId="3" fontId="22" fillId="2" borderId="2" xfId="0" applyNumberFormat="1" applyFont="1" applyFill="1" applyBorder="1" applyAlignment="1" applyProtection="1">
      <alignment horizontal="right"/>
    </xf>
    <xf numFmtId="3" fontId="27" fillId="0" borderId="2" xfId="0" applyNumberFormat="1" applyFont="1" applyFill="1" applyBorder="1" applyAlignment="1" applyProtection="1">
      <alignment horizontal="right"/>
    </xf>
    <xf numFmtId="3" fontId="21" fillId="9" borderId="39" xfId="0" applyNumberFormat="1" applyFont="1" applyFill="1" applyBorder="1" applyAlignment="1" applyProtection="1">
      <alignment horizontal="right"/>
    </xf>
    <xf numFmtId="3" fontId="24" fillId="5" borderId="13" xfId="0" applyNumberFormat="1" applyFont="1" applyFill="1" applyBorder="1" applyAlignment="1">
      <alignment horizontal="right"/>
    </xf>
    <xf numFmtId="3" fontId="23" fillId="5" borderId="13" xfId="0" applyNumberFormat="1" applyFont="1" applyFill="1" applyBorder="1" applyAlignment="1">
      <alignment horizontal="right"/>
    </xf>
    <xf numFmtId="3" fontId="23" fillId="5" borderId="13" xfId="0" applyNumberFormat="1" applyFont="1" applyFill="1" applyBorder="1" applyAlignment="1" applyProtection="1">
      <alignment horizontal="right"/>
    </xf>
    <xf numFmtId="3" fontId="24" fillId="5" borderId="16" xfId="0" applyNumberFormat="1" applyFont="1" applyFill="1" applyBorder="1" applyAlignment="1" applyProtection="1">
      <alignment horizontal="right"/>
    </xf>
    <xf numFmtId="3" fontId="23" fillId="5" borderId="13" xfId="0" applyNumberFormat="1" applyFont="1" applyFill="1" applyBorder="1"/>
    <xf numFmtId="3" fontId="24" fillId="5" borderId="16" xfId="0" applyNumberFormat="1" applyFont="1" applyFill="1" applyBorder="1"/>
    <xf numFmtId="3" fontId="23" fillId="5" borderId="16" xfId="0" applyNumberFormat="1" applyFont="1" applyFill="1" applyBorder="1" applyAlignment="1">
      <alignment horizontal="right"/>
    </xf>
    <xf numFmtId="3" fontId="24" fillId="5" borderId="32" xfId="0" applyNumberFormat="1" applyFont="1" applyFill="1" applyBorder="1" applyAlignment="1" applyProtection="1">
      <alignment horizontal="right"/>
    </xf>
    <xf numFmtId="3" fontId="24" fillId="5" borderId="13" xfId="0" applyNumberFormat="1" applyFont="1" applyFill="1" applyBorder="1" applyAlignment="1" applyProtection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 applyProtection="1">
      <alignment horizontal="right"/>
    </xf>
    <xf numFmtId="3" fontId="24" fillId="2" borderId="6" xfId="0" applyNumberFormat="1" applyFont="1" applyFill="1" applyBorder="1" applyAlignment="1" applyProtection="1">
      <alignment horizontal="right"/>
    </xf>
    <xf numFmtId="3" fontId="23" fillId="2" borderId="2" xfId="0" applyNumberFormat="1" applyFont="1" applyFill="1" applyBorder="1"/>
    <xf numFmtId="3" fontId="24" fillId="2" borderId="6" xfId="0" applyNumberFormat="1" applyFont="1" applyFill="1" applyBorder="1"/>
    <xf numFmtId="3" fontId="23" fillId="2" borderId="6" xfId="0" applyNumberFormat="1" applyFont="1" applyFill="1" applyBorder="1" applyAlignment="1">
      <alignment horizontal="right"/>
    </xf>
    <xf numFmtId="3" fontId="24" fillId="2" borderId="33" xfId="0" applyNumberFormat="1" applyFont="1" applyFill="1" applyBorder="1" applyAlignment="1">
      <alignment horizontal="right"/>
    </xf>
    <xf numFmtId="3" fontId="24" fillId="2" borderId="8" xfId="0" applyNumberFormat="1" applyFont="1" applyFill="1" applyBorder="1"/>
    <xf numFmtId="3" fontId="24" fillId="2" borderId="39" xfId="0" applyNumberFormat="1" applyFont="1" applyFill="1" applyBorder="1"/>
    <xf numFmtId="3" fontId="24" fillId="2" borderId="34" xfId="0" applyNumberFormat="1" applyFont="1" applyFill="1" applyBorder="1" applyAlignment="1" applyProtection="1">
      <alignment horizontal="right"/>
    </xf>
    <xf numFmtId="3" fontId="24" fillId="2" borderId="2" xfId="0" applyNumberFormat="1" applyFont="1" applyFill="1" applyBorder="1" applyAlignment="1" applyProtection="1">
      <alignment horizontal="right"/>
    </xf>
    <xf numFmtId="3" fontId="21" fillId="9" borderId="34" xfId="0" applyNumberFormat="1" applyFont="1" applyFill="1" applyBorder="1" applyAlignment="1" applyProtection="1">
      <alignment horizontal="right"/>
    </xf>
    <xf numFmtId="3" fontId="21" fillId="5" borderId="20" xfId="0" applyNumberFormat="1" applyFont="1" applyFill="1" applyBorder="1" applyAlignment="1" applyProtection="1">
      <alignment horizontal="right"/>
    </xf>
    <xf numFmtId="3" fontId="22" fillId="2" borderId="2" xfId="0" applyNumberFormat="1" applyFont="1" applyFill="1" applyBorder="1" applyAlignment="1">
      <alignment horizontal="center"/>
    </xf>
    <xf numFmtId="3" fontId="25" fillId="2" borderId="2" xfId="0" applyNumberFormat="1" applyFont="1" applyFill="1" applyBorder="1" applyAlignment="1" applyProtection="1">
      <alignment horizontal="right"/>
    </xf>
    <xf numFmtId="3" fontId="21" fillId="2" borderId="34" xfId="0" applyNumberFormat="1" applyFont="1" applyFill="1" applyBorder="1" applyAlignment="1" applyProtection="1">
      <alignment horizontal="right"/>
    </xf>
    <xf numFmtId="3" fontId="21" fillId="2" borderId="1" xfId="0" applyNumberFormat="1" applyFont="1" applyFill="1" applyBorder="1" applyAlignment="1" applyProtection="1">
      <alignment horizontal="right"/>
    </xf>
    <xf numFmtId="3" fontId="22" fillId="2" borderId="40" xfId="0" applyNumberFormat="1" applyFont="1" applyFill="1" applyBorder="1"/>
    <xf numFmtId="3" fontId="21" fillId="2" borderId="4" xfId="0" applyNumberFormat="1" applyFont="1" applyFill="1" applyBorder="1" applyAlignment="1" applyProtection="1">
      <alignment horizontal="right"/>
    </xf>
    <xf numFmtId="3" fontId="22" fillId="2" borderId="2" xfId="0" applyNumberFormat="1" applyFont="1" applyFill="1" applyBorder="1" applyAlignment="1" applyProtection="1">
      <alignment horizontal="left"/>
    </xf>
    <xf numFmtId="37" fontId="22" fillId="8" borderId="5" xfId="5" applyNumberFormat="1" applyFont="1" applyFill="1" applyBorder="1"/>
    <xf numFmtId="37" fontId="23" fillId="8" borderId="5" xfId="0" applyNumberFormat="1" applyFont="1" applyFill="1" applyBorder="1"/>
    <xf numFmtId="3" fontId="22" fillId="2" borderId="6" xfId="0" applyNumberFormat="1" applyFont="1" applyFill="1" applyBorder="1"/>
    <xf numFmtId="37" fontId="22" fillId="8" borderId="0" xfId="5" applyNumberFormat="1" applyFont="1" applyFill="1" applyBorder="1" applyAlignment="1">
      <alignment horizontal="right"/>
    </xf>
    <xf numFmtId="6" fontId="19" fillId="0" borderId="12" xfId="0" applyNumberFormat="1" applyFont="1" applyBorder="1"/>
    <xf numFmtId="44" fontId="0" fillId="0" borderId="0" xfId="0" applyNumberFormat="1"/>
    <xf numFmtId="0" fontId="21" fillId="0" borderId="25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/>
    </xf>
    <xf numFmtId="0" fontId="4" fillId="0" borderId="6" xfId="0" applyFont="1" applyBorder="1"/>
    <xf numFmtId="0" fontId="15" fillId="4" borderId="12" xfId="0" applyFont="1" applyFill="1" applyBorder="1" applyAlignment="1">
      <alignment horizontal="left"/>
    </xf>
    <xf numFmtId="44" fontId="15" fillId="4" borderId="12" xfId="4" applyFont="1" applyFill="1" applyBorder="1" applyAlignment="1">
      <alignment horizontal="left"/>
    </xf>
    <xf numFmtId="0" fontId="16" fillId="4" borderId="12" xfId="0" applyFont="1" applyFill="1" applyBorder="1"/>
    <xf numFmtId="44" fontId="16" fillId="4" borderId="12" xfId="4" applyFont="1" applyFill="1" applyBorder="1" applyAlignment="1">
      <alignment horizontal="left"/>
    </xf>
    <xf numFmtId="44" fontId="0" fillId="0" borderId="0" xfId="4" applyFont="1" applyFill="1" applyBorder="1" applyAlignment="1">
      <alignment horizontal="left"/>
    </xf>
    <xf numFmtId="0" fontId="15" fillId="6" borderId="12" xfId="0" applyFont="1" applyFill="1" applyBorder="1" applyAlignment="1">
      <alignment horizontal="left"/>
    </xf>
    <xf numFmtId="44" fontId="15" fillId="6" borderId="12" xfId="4" applyFont="1" applyFill="1" applyBorder="1" applyAlignment="1">
      <alignment horizontal="left"/>
    </xf>
    <xf numFmtId="0" fontId="16" fillId="6" borderId="12" xfId="0" applyFont="1" applyFill="1" applyBorder="1"/>
    <xf numFmtId="44" fontId="16" fillId="6" borderId="12" xfId="4" applyFont="1" applyFill="1" applyBorder="1" applyAlignment="1">
      <alignment horizontal="left"/>
    </xf>
    <xf numFmtId="44" fontId="0" fillId="0" borderId="0" xfId="4" applyFont="1" applyFill="1" applyAlignment="1">
      <alignment horizontal="left"/>
    </xf>
    <xf numFmtId="0" fontId="15" fillId="11" borderId="12" xfId="0" applyFont="1" applyFill="1" applyBorder="1" applyAlignment="1">
      <alignment horizontal="left"/>
    </xf>
    <xf numFmtId="44" fontId="15" fillId="11" borderId="12" xfId="4" applyFont="1" applyFill="1" applyBorder="1" applyAlignment="1">
      <alignment horizontal="left"/>
    </xf>
    <xf numFmtId="0" fontId="16" fillId="11" borderId="12" xfId="0" applyFont="1" applyFill="1" applyBorder="1"/>
    <xf numFmtId="44" fontId="16" fillId="11" borderId="12" xfId="4" applyFont="1" applyFill="1" applyBorder="1" applyAlignment="1">
      <alignment horizontal="left"/>
    </xf>
    <xf numFmtId="3" fontId="22" fillId="11" borderId="6" xfId="0" applyNumberFormat="1" applyFont="1" applyFill="1" applyBorder="1"/>
    <xf numFmtId="3" fontId="22" fillId="11" borderId="2" xfId="0" applyNumberFormat="1" applyFont="1" applyFill="1" applyBorder="1"/>
    <xf numFmtId="3" fontId="22" fillId="11" borderId="1" xfId="0" applyNumberFormat="1" applyFont="1" applyFill="1" applyBorder="1"/>
    <xf numFmtId="3" fontId="21" fillId="11" borderId="6" xfId="0" applyNumberFormat="1" applyFont="1" applyFill="1" applyBorder="1"/>
    <xf numFmtId="3" fontId="21" fillId="11" borderId="6" xfId="0" applyNumberFormat="1" applyFont="1" applyFill="1" applyBorder="1" applyAlignment="1" applyProtection="1">
      <alignment horizontal="right"/>
    </xf>
    <xf numFmtId="3" fontId="21" fillId="11" borderId="2" xfId="0" applyNumberFormat="1" applyFont="1" applyFill="1" applyBorder="1" applyAlignment="1" applyProtection="1">
      <alignment horizontal="right"/>
    </xf>
    <xf numFmtId="3" fontId="22" fillId="11" borderId="8" xfId="0" applyNumberFormat="1" applyFont="1" applyFill="1" applyBorder="1"/>
    <xf numFmtId="3" fontId="22" fillId="11" borderId="2" xfId="0" applyNumberFormat="1" applyFont="1" applyFill="1" applyBorder="1" applyAlignment="1" applyProtection="1">
      <alignment horizontal="right"/>
    </xf>
    <xf numFmtId="3" fontId="25" fillId="11" borderId="2" xfId="0" applyNumberFormat="1" applyFont="1" applyFill="1" applyBorder="1"/>
    <xf numFmtId="3" fontId="26" fillId="0" borderId="2" xfId="0" applyNumberFormat="1" applyFont="1" applyFill="1" applyBorder="1" applyAlignment="1" applyProtection="1">
      <alignment horizontal="right"/>
    </xf>
    <xf numFmtId="3" fontId="25" fillId="11" borderId="2" xfId="0" applyNumberFormat="1" applyFont="1" applyFill="1" applyBorder="1" applyAlignment="1" applyProtection="1">
      <alignment horizontal="right"/>
    </xf>
    <xf numFmtId="3" fontId="22" fillId="11" borderId="2" xfId="0" applyNumberFormat="1" applyFont="1" applyFill="1" applyBorder="1" applyAlignment="1" applyProtection="1">
      <alignment horizontal="left"/>
    </xf>
    <xf numFmtId="3" fontId="21" fillId="11" borderId="34" xfId="0" applyNumberFormat="1" applyFont="1" applyFill="1" applyBorder="1" applyAlignment="1" applyProtection="1">
      <alignment horizontal="right"/>
    </xf>
    <xf numFmtId="3" fontId="22" fillId="11" borderId="2" xfId="0" applyNumberFormat="1" applyFont="1" applyFill="1" applyBorder="1" applyAlignment="1">
      <alignment horizontal="center"/>
    </xf>
    <xf numFmtId="3" fontId="24" fillId="11" borderId="6" xfId="0" applyNumberFormat="1" applyFont="1" applyFill="1" applyBorder="1"/>
    <xf numFmtId="3" fontId="24" fillId="11" borderId="2" xfId="0" applyNumberFormat="1" applyFont="1" applyFill="1" applyBorder="1" applyAlignment="1" applyProtection="1">
      <alignment horizontal="right"/>
    </xf>
    <xf numFmtId="3" fontId="24" fillId="11" borderId="34" xfId="0" applyNumberFormat="1" applyFont="1" applyFill="1" applyBorder="1" applyAlignment="1" applyProtection="1">
      <alignment horizontal="right"/>
    </xf>
    <xf numFmtId="3" fontId="23" fillId="11" borderId="2" xfId="0" applyNumberFormat="1" applyFont="1" applyFill="1" applyBorder="1"/>
    <xf numFmtId="3" fontId="24" fillId="11" borderId="39" xfId="0" applyNumberFormat="1" applyFont="1" applyFill="1" applyBorder="1"/>
    <xf numFmtId="3" fontId="24" fillId="11" borderId="8" xfId="0" applyNumberFormat="1" applyFont="1" applyFill="1" applyBorder="1"/>
    <xf numFmtId="3" fontId="24" fillId="11" borderId="33" xfId="0" applyNumberFormat="1" applyFont="1" applyFill="1" applyBorder="1" applyAlignment="1">
      <alignment horizontal="right"/>
    </xf>
    <xf numFmtId="3" fontId="23" fillId="11" borderId="2" xfId="0" applyNumberFormat="1" applyFont="1" applyFill="1" applyBorder="1" applyAlignment="1" applyProtection="1">
      <alignment horizontal="right"/>
    </xf>
    <xf numFmtId="3" fontId="23" fillId="11" borderId="6" xfId="0" applyNumberFormat="1" applyFont="1" applyFill="1" applyBorder="1" applyAlignment="1">
      <alignment horizontal="right"/>
    </xf>
    <xf numFmtId="3" fontId="24" fillId="11" borderId="6" xfId="0" applyNumberFormat="1" applyFont="1" applyFill="1" applyBorder="1" applyAlignment="1" applyProtection="1">
      <alignment horizontal="right"/>
    </xf>
    <xf numFmtId="3" fontId="23" fillId="11" borderId="2" xfId="0" applyNumberFormat="1" applyFont="1" applyFill="1" applyBorder="1" applyAlignment="1">
      <alignment horizontal="right"/>
    </xf>
    <xf numFmtId="3" fontId="24" fillId="11" borderId="2" xfId="0" applyNumberFormat="1" applyFont="1" applyFill="1" applyBorder="1" applyAlignment="1">
      <alignment horizontal="right"/>
    </xf>
    <xf numFmtId="3" fontId="36" fillId="11" borderId="1" xfId="0" applyNumberFormat="1" applyFont="1" applyFill="1" applyBorder="1" applyAlignment="1">
      <alignment horizontal="center"/>
    </xf>
    <xf numFmtId="3" fontId="36" fillId="11" borderId="2" xfId="0" applyNumberFormat="1" applyFont="1" applyFill="1" applyBorder="1" applyAlignment="1">
      <alignment horizontal="center"/>
    </xf>
    <xf numFmtId="3" fontId="36" fillId="11" borderId="4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left"/>
    </xf>
    <xf numFmtId="0" fontId="16" fillId="11" borderId="12" xfId="0" applyFont="1" applyFill="1" applyBorder="1" applyAlignment="1">
      <alignment horizontal="left"/>
    </xf>
    <xf numFmtId="3" fontId="24" fillId="5" borderId="41" xfId="0" applyNumberFormat="1" applyFont="1" applyFill="1" applyBorder="1" applyAlignment="1">
      <alignment horizontal="right"/>
    </xf>
    <xf numFmtId="3" fontId="24" fillId="5" borderId="17" xfId="0" applyNumberFormat="1" applyFont="1" applyFill="1" applyBorder="1"/>
    <xf numFmtId="3" fontId="23" fillId="5" borderId="0" xfId="0" applyNumberFormat="1" applyFont="1" applyFill="1" applyBorder="1"/>
    <xf numFmtId="3" fontId="24" fillId="5" borderId="19" xfId="0" applyNumberFormat="1" applyFont="1" applyFill="1" applyBorder="1"/>
    <xf numFmtId="3" fontId="24" fillId="6" borderId="12" xfId="0" applyNumberFormat="1" applyFont="1" applyFill="1" applyBorder="1" applyAlignment="1">
      <alignment horizontal="right"/>
    </xf>
    <xf numFmtId="3" fontId="23" fillId="6" borderId="12" xfId="0" applyNumberFormat="1" applyFont="1" applyFill="1" applyBorder="1"/>
  </cellXfs>
  <cellStyles count="7">
    <cellStyle name="Comma" xfId="6" builtinId="3"/>
    <cellStyle name="Currency" xfId="4" builtinId="4"/>
    <cellStyle name="Normal" xfId="0" builtinId="0"/>
    <cellStyle name="Normal 2" xfId="1"/>
    <cellStyle name="Normal 2 2" xfId="3"/>
    <cellStyle name="Normal 3" xfId="2"/>
    <cellStyle name="Normal 4" xf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0"/>
  <sheetViews>
    <sheetView tabSelected="1" zoomScaleNormal="100" workbookViewId="0">
      <pane xSplit="1" topLeftCell="B1" activePane="topRight" state="frozen"/>
      <selection activeCell="A52" sqref="A52"/>
      <selection pane="topRight" activeCell="J37" sqref="J37"/>
    </sheetView>
  </sheetViews>
  <sheetFormatPr defaultRowHeight="14.5" x14ac:dyDescent="0.35"/>
  <cols>
    <col min="1" max="1" width="37.6328125" style="53" customWidth="1"/>
    <col min="2" max="3" width="10.6328125" style="138" customWidth="1"/>
    <col min="4" max="4" width="4.1796875" style="138" customWidth="1"/>
    <col min="5" max="7" width="10.6328125" style="53" customWidth="1"/>
    <col min="8" max="8" width="3.81640625" customWidth="1"/>
    <col min="9" max="9" width="18.81640625" style="53" customWidth="1"/>
  </cols>
  <sheetData>
    <row r="1" spans="1:9" x14ac:dyDescent="0.35">
      <c r="A1" s="51" t="s">
        <v>0</v>
      </c>
      <c r="B1" s="69"/>
      <c r="C1" s="69"/>
      <c r="D1" s="69"/>
      <c r="E1" s="52"/>
      <c r="F1" s="52"/>
      <c r="G1" s="52"/>
      <c r="I1" s="52"/>
    </row>
    <row r="2" spans="1:9" x14ac:dyDescent="0.35">
      <c r="A2" s="54" t="s">
        <v>195</v>
      </c>
      <c r="B2" s="69"/>
      <c r="C2" s="69"/>
      <c r="D2" s="69"/>
      <c r="E2" s="52"/>
      <c r="F2" s="52"/>
      <c r="G2" s="52"/>
      <c r="I2" s="52"/>
    </row>
    <row r="3" spans="1:9" x14ac:dyDescent="0.35">
      <c r="A3" s="193">
        <v>44348</v>
      </c>
      <c r="B3" s="69"/>
      <c r="C3" s="69"/>
      <c r="D3" s="69"/>
      <c r="E3" s="52"/>
      <c r="F3" s="52"/>
      <c r="G3" s="52"/>
      <c r="I3" s="52"/>
    </row>
    <row r="4" spans="1:9" ht="15" thickBot="1" x14ac:dyDescent="0.4">
      <c r="A4" s="194"/>
      <c r="B4" s="69"/>
      <c r="C4" s="69"/>
      <c r="D4" s="69"/>
      <c r="E4" s="52"/>
      <c r="F4" s="52"/>
      <c r="G4" s="52"/>
      <c r="I4" s="52"/>
    </row>
    <row r="5" spans="1:9" x14ac:dyDescent="0.35">
      <c r="A5" s="55"/>
      <c r="B5" s="246" t="s">
        <v>244</v>
      </c>
      <c r="C5" s="221" t="s">
        <v>249</v>
      </c>
      <c r="D5" s="234"/>
      <c r="E5" s="265" t="s">
        <v>155</v>
      </c>
      <c r="F5" s="273" t="s">
        <v>299</v>
      </c>
      <c r="G5" s="222" t="s">
        <v>242</v>
      </c>
      <c r="I5" s="364" t="s">
        <v>242</v>
      </c>
    </row>
    <row r="6" spans="1:9" x14ac:dyDescent="0.35">
      <c r="A6" s="55"/>
      <c r="B6" s="247" t="s">
        <v>245</v>
      </c>
      <c r="C6" s="224" t="s">
        <v>250</v>
      </c>
      <c r="D6" s="234"/>
      <c r="E6" s="266" t="s">
        <v>1</v>
      </c>
      <c r="F6" s="274" t="s">
        <v>241</v>
      </c>
      <c r="G6" s="225" t="s">
        <v>243</v>
      </c>
      <c r="I6" s="365" t="s">
        <v>243</v>
      </c>
    </row>
    <row r="7" spans="1:9" ht="15" thickBot="1" x14ac:dyDescent="0.4">
      <c r="A7" s="55"/>
      <c r="B7" s="248"/>
      <c r="C7" s="227"/>
      <c r="D7" s="234"/>
      <c r="E7" s="267" t="s">
        <v>192</v>
      </c>
      <c r="F7" s="275" t="s">
        <v>192</v>
      </c>
      <c r="G7" s="228" t="s">
        <v>192</v>
      </c>
      <c r="I7" s="366" t="s">
        <v>304</v>
      </c>
    </row>
    <row r="8" spans="1:9" x14ac:dyDescent="0.35">
      <c r="A8" s="56" t="s">
        <v>2</v>
      </c>
      <c r="B8" s="249"/>
      <c r="C8" s="182"/>
      <c r="D8" s="235"/>
      <c r="E8" s="294"/>
      <c r="F8" s="285"/>
      <c r="G8" s="93"/>
      <c r="I8" s="363"/>
    </row>
    <row r="9" spans="1:9" x14ac:dyDescent="0.35">
      <c r="A9" s="57"/>
      <c r="B9" s="250"/>
      <c r="C9" s="183"/>
      <c r="D9" s="236"/>
      <c r="E9" s="295"/>
      <c r="F9" s="286"/>
      <c r="G9" s="94"/>
      <c r="I9" s="362"/>
    </row>
    <row r="10" spans="1:9" x14ac:dyDescent="0.35">
      <c r="A10" s="58" t="s">
        <v>196</v>
      </c>
      <c r="B10" s="251">
        <f t="shared" ref="B10" si="0">SUM(B100)</f>
        <v>653735</v>
      </c>
      <c r="C10" s="184">
        <f t="shared" ref="C10:E11" si="1">SUM(C100)</f>
        <v>294263</v>
      </c>
      <c r="D10" s="237"/>
      <c r="E10" s="296">
        <f t="shared" si="1"/>
        <v>400216</v>
      </c>
      <c r="F10" s="287">
        <f>SUM(F100)</f>
        <v>106549</v>
      </c>
      <c r="G10" s="95">
        <f t="shared" ref="G10" si="2">SUM(G100)</f>
        <v>427351</v>
      </c>
      <c r="I10" s="359">
        <f>SUM(I100)</f>
        <v>481176</v>
      </c>
    </row>
    <row r="11" spans="1:9" ht="15" thickBot="1" x14ac:dyDescent="0.4">
      <c r="A11" s="58" t="s">
        <v>4</v>
      </c>
      <c r="B11" s="251">
        <f t="shared" ref="B11" si="3">SUM(B101)</f>
        <v>388492</v>
      </c>
      <c r="C11" s="184">
        <f t="shared" si="1"/>
        <v>165702</v>
      </c>
      <c r="D11" s="237"/>
      <c r="E11" s="296">
        <f t="shared" si="1"/>
        <v>247469</v>
      </c>
      <c r="F11" s="287">
        <f>SUM(F101)</f>
        <v>69425</v>
      </c>
      <c r="G11" s="95">
        <f t="shared" ref="G11" si="4">SUM(G101)</f>
        <v>276634</v>
      </c>
      <c r="I11" s="359">
        <f>SUM(I101)</f>
        <v>331204</v>
      </c>
    </row>
    <row r="12" spans="1:9" ht="15" thickBot="1" x14ac:dyDescent="0.4">
      <c r="A12" s="59" t="s">
        <v>5</v>
      </c>
      <c r="B12" s="252">
        <f t="shared" ref="B12" si="5">B10-B11</f>
        <v>265243</v>
      </c>
      <c r="C12" s="185">
        <f t="shared" ref="C12:E12" si="6">C10-C11</f>
        <v>128561</v>
      </c>
      <c r="D12" s="238"/>
      <c r="E12" s="297">
        <f t="shared" si="6"/>
        <v>152747</v>
      </c>
      <c r="F12" s="288">
        <f>F10-F11</f>
        <v>37124</v>
      </c>
      <c r="G12" s="96">
        <f t="shared" ref="G12" si="7">G10-G11</f>
        <v>150717</v>
      </c>
      <c r="I12" s="361">
        <f>I10-I11</f>
        <v>149972</v>
      </c>
    </row>
    <row r="13" spans="1:9" x14ac:dyDescent="0.35">
      <c r="A13" s="60"/>
      <c r="B13" s="253"/>
      <c r="C13" s="186"/>
      <c r="D13" s="239"/>
      <c r="E13" s="298"/>
      <c r="F13" s="289"/>
      <c r="G13" s="97"/>
      <c r="I13" s="355"/>
    </row>
    <row r="14" spans="1:9" x14ac:dyDescent="0.35">
      <c r="A14" s="61" t="s">
        <v>6</v>
      </c>
      <c r="B14" s="251">
        <f t="shared" ref="B14" si="8">SUM(B135)</f>
        <v>201635</v>
      </c>
      <c r="C14" s="184">
        <f t="shared" ref="C14:E14" si="9">SUM(C135)</f>
        <v>58518</v>
      </c>
      <c r="D14" s="237"/>
      <c r="E14" s="296">
        <f t="shared" si="9"/>
        <v>153719</v>
      </c>
      <c r="F14" s="287">
        <f>SUM(F135)</f>
        <v>63879</v>
      </c>
      <c r="G14" s="95">
        <f t="shared" ref="G14" si="10">SUM(G135)</f>
        <v>174294</v>
      </c>
      <c r="I14" s="359">
        <f>SUM(I135)</f>
        <v>174294</v>
      </c>
    </row>
    <row r="15" spans="1:9" ht="15" thickBot="1" x14ac:dyDescent="0.4">
      <c r="A15" s="61" t="s">
        <v>7</v>
      </c>
      <c r="B15" s="251">
        <f>SUM(B136,B137)</f>
        <v>128018</v>
      </c>
      <c r="C15" s="184">
        <f>SUM(C136,C137)</f>
        <v>49154</v>
      </c>
      <c r="D15" s="237"/>
      <c r="E15" s="296">
        <f>SUM(E136,E137)</f>
        <v>100310</v>
      </c>
      <c r="F15" s="287">
        <f>SUM(F136,F137)</f>
        <v>18251</v>
      </c>
      <c r="G15" s="95">
        <f>SUM(G136,G137)</f>
        <v>111591</v>
      </c>
      <c r="I15" s="359">
        <f>SUM(I136,I137)</f>
        <v>111591</v>
      </c>
    </row>
    <row r="16" spans="1:9" ht="15" thickBot="1" x14ac:dyDescent="0.4">
      <c r="A16" s="59" t="s">
        <v>8</v>
      </c>
      <c r="B16" s="252">
        <f>SUM(B14-B15)</f>
        <v>73617</v>
      </c>
      <c r="C16" s="185">
        <f>SUM(C14-C15)</f>
        <v>9364</v>
      </c>
      <c r="D16" s="238"/>
      <c r="E16" s="297">
        <f>SUM(E14-E15)</f>
        <v>53409</v>
      </c>
      <c r="F16" s="288">
        <f>SUM(F14-F15)</f>
        <v>45628</v>
      </c>
      <c r="G16" s="96">
        <f>SUM(G14-G15)</f>
        <v>62703</v>
      </c>
      <c r="I16" s="361">
        <f>SUM(I14-I15)</f>
        <v>62703</v>
      </c>
    </row>
    <row r="17" spans="1:9" x14ac:dyDescent="0.35">
      <c r="A17" s="60"/>
      <c r="B17" s="253"/>
      <c r="C17" s="186"/>
      <c r="D17" s="239"/>
      <c r="E17" s="298"/>
      <c r="F17" s="289"/>
      <c r="G17" s="97"/>
      <c r="I17" s="355"/>
    </row>
    <row r="18" spans="1:9" x14ac:dyDescent="0.35">
      <c r="A18" s="61" t="s">
        <v>9</v>
      </c>
      <c r="B18" s="251">
        <f t="shared" ref="B18" si="11">SUM(B165)</f>
        <v>649337</v>
      </c>
      <c r="C18" s="184">
        <f t="shared" ref="C18:E19" si="12">SUM(C165)</f>
        <v>149497</v>
      </c>
      <c r="D18" s="237"/>
      <c r="E18" s="296">
        <f t="shared" si="12"/>
        <v>430000</v>
      </c>
      <c r="F18" s="287">
        <f>SUM(F165)</f>
        <v>442523</v>
      </c>
      <c r="G18" s="95">
        <f>SUM(G165)</f>
        <v>454000</v>
      </c>
      <c r="I18" s="359">
        <f>SUM(I165)</f>
        <v>454000</v>
      </c>
    </row>
    <row r="19" spans="1:9" ht="15" thickBot="1" x14ac:dyDescent="0.4">
      <c r="A19" s="61" t="s">
        <v>10</v>
      </c>
      <c r="B19" s="251">
        <f t="shared" ref="B19" si="13">SUM(B166)</f>
        <v>350130</v>
      </c>
      <c r="C19" s="184">
        <f t="shared" si="12"/>
        <v>78734</v>
      </c>
      <c r="D19" s="237"/>
      <c r="E19" s="296">
        <f t="shared" si="12"/>
        <v>240172</v>
      </c>
      <c r="F19" s="287">
        <f>SUM(F166)</f>
        <v>79626</v>
      </c>
      <c r="G19" s="95">
        <f>SUM(G166)</f>
        <v>260600</v>
      </c>
      <c r="I19" s="359">
        <f>SUM(I166)</f>
        <v>260600</v>
      </c>
    </row>
    <row r="20" spans="1:9" ht="15" thickBot="1" x14ac:dyDescent="0.4">
      <c r="A20" s="59" t="s">
        <v>11</v>
      </c>
      <c r="B20" s="252">
        <f t="shared" ref="B20" si="14">B18-B19</f>
        <v>299207</v>
      </c>
      <c r="C20" s="185">
        <f t="shared" ref="C20:E20" si="15">C18-C19</f>
        <v>70763</v>
      </c>
      <c r="D20" s="238"/>
      <c r="E20" s="297">
        <f t="shared" si="15"/>
        <v>189828</v>
      </c>
      <c r="F20" s="288">
        <f>F18-F19</f>
        <v>362897</v>
      </c>
      <c r="G20" s="96">
        <f t="shared" ref="G20" si="16">G18-G19</f>
        <v>193400</v>
      </c>
      <c r="I20" s="361">
        <f>I18-I19</f>
        <v>193400</v>
      </c>
    </row>
    <row r="21" spans="1:9" x14ac:dyDescent="0.35">
      <c r="A21" s="60"/>
      <c r="B21" s="253"/>
      <c r="C21" s="186"/>
      <c r="D21" s="239"/>
      <c r="E21" s="298"/>
      <c r="F21" s="289"/>
      <c r="G21" s="97"/>
      <c r="I21" s="355"/>
    </row>
    <row r="22" spans="1:9" x14ac:dyDescent="0.35">
      <c r="A22" s="61" t="s">
        <v>12</v>
      </c>
      <c r="B22" s="251">
        <f t="shared" ref="B22" si="17">SUM(B208)</f>
        <v>388244</v>
      </c>
      <c r="C22" s="184">
        <f t="shared" ref="C22" si="18">SUM(C208)</f>
        <v>188318</v>
      </c>
      <c r="D22" s="237"/>
      <c r="E22" s="296">
        <f t="shared" ref="E22:G23" si="19">SUM(E208)</f>
        <v>281795</v>
      </c>
      <c r="F22" s="287">
        <f t="shared" si="19"/>
        <v>187795</v>
      </c>
      <c r="G22" s="95">
        <f t="shared" si="19"/>
        <v>279840</v>
      </c>
      <c r="I22" s="359">
        <f>SUM(I208)</f>
        <v>279840</v>
      </c>
    </row>
    <row r="23" spans="1:9" ht="15" thickBot="1" x14ac:dyDescent="0.4">
      <c r="A23" s="61" t="s">
        <v>13</v>
      </c>
      <c r="B23" s="251">
        <f t="shared" ref="B23" si="20">SUM(B209)</f>
        <v>265567</v>
      </c>
      <c r="C23" s="184">
        <f t="shared" ref="C23" si="21">SUM(C209)</f>
        <v>113223</v>
      </c>
      <c r="D23" s="237"/>
      <c r="E23" s="296">
        <f t="shared" si="19"/>
        <v>166398</v>
      </c>
      <c r="F23" s="287">
        <f t="shared" si="19"/>
        <v>75838</v>
      </c>
      <c r="G23" s="95">
        <f t="shared" si="19"/>
        <v>160494</v>
      </c>
      <c r="I23" s="359">
        <f>SUM(I209)</f>
        <v>160494</v>
      </c>
    </row>
    <row r="24" spans="1:9" ht="15" thickBot="1" x14ac:dyDescent="0.4">
      <c r="A24" s="59" t="s">
        <v>14</v>
      </c>
      <c r="B24" s="252">
        <f t="shared" ref="B24" si="22">B22-B23</f>
        <v>122677</v>
      </c>
      <c r="C24" s="185">
        <f t="shared" ref="C24:E24" si="23">C22-C23</f>
        <v>75095</v>
      </c>
      <c r="D24" s="238"/>
      <c r="E24" s="297">
        <f t="shared" si="23"/>
        <v>115397</v>
      </c>
      <c r="F24" s="288">
        <f>F22-F23</f>
        <v>111957</v>
      </c>
      <c r="G24" s="96">
        <f t="shared" ref="G24" si="24">G22-G23</f>
        <v>119346</v>
      </c>
      <c r="I24" s="361">
        <f>I22-I23</f>
        <v>119346</v>
      </c>
    </row>
    <row r="25" spans="1:9" x14ac:dyDescent="0.35">
      <c r="A25" s="59"/>
      <c r="B25" s="253"/>
      <c r="C25" s="186"/>
      <c r="D25" s="239"/>
      <c r="E25" s="298"/>
      <c r="F25" s="289"/>
      <c r="G25" s="97"/>
      <c r="I25" s="355"/>
    </row>
    <row r="26" spans="1:9" x14ac:dyDescent="0.35">
      <c r="A26" s="58" t="s">
        <v>15</v>
      </c>
      <c r="B26" s="253">
        <v>0</v>
      </c>
      <c r="C26" s="186">
        <v>0</v>
      </c>
      <c r="D26" s="239"/>
      <c r="E26" s="298">
        <v>0</v>
      </c>
      <c r="F26" s="289">
        <v>0</v>
      </c>
      <c r="G26" s="97">
        <v>0</v>
      </c>
      <c r="I26" s="355">
        <v>0</v>
      </c>
    </row>
    <row r="27" spans="1:9" ht="15" thickBot="1" x14ac:dyDescent="0.4">
      <c r="A27" s="57"/>
      <c r="B27" s="253"/>
      <c r="C27" s="186"/>
      <c r="D27" s="239"/>
      <c r="E27" s="298"/>
      <c r="F27" s="289"/>
      <c r="G27" s="97"/>
      <c r="I27" s="355"/>
    </row>
    <row r="28" spans="1:9" ht="15" thickBot="1" x14ac:dyDescent="0.4">
      <c r="A28" s="56" t="s">
        <v>16</v>
      </c>
      <c r="B28" s="254">
        <v>0</v>
      </c>
      <c r="C28" s="187">
        <v>0</v>
      </c>
      <c r="D28" s="240"/>
      <c r="E28" s="299">
        <v>0</v>
      </c>
      <c r="F28" s="290">
        <v>0</v>
      </c>
      <c r="G28" s="98">
        <v>0</v>
      </c>
      <c r="I28" s="352">
        <v>0</v>
      </c>
    </row>
    <row r="29" spans="1:9" x14ac:dyDescent="0.35">
      <c r="A29" s="59"/>
      <c r="B29" s="253"/>
      <c r="C29" s="186"/>
      <c r="D29" s="239"/>
      <c r="E29" s="298"/>
      <c r="F29" s="289"/>
      <c r="G29" s="97"/>
      <c r="I29" s="355"/>
    </row>
    <row r="30" spans="1:9" x14ac:dyDescent="0.35">
      <c r="A30" s="58" t="s">
        <v>17</v>
      </c>
      <c r="B30" s="253">
        <f t="shared" ref="B30" si="25">SUM(B228)</f>
        <v>20999</v>
      </c>
      <c r="C30" s="186">
        <f t="shared" ref="C30:E30" si="26">SUM(C228)</f>
        <v>858</v>
      </c>
      <c r="D30" s="239"/>
      <c r="E30" s="298">
        <f t="shared" si="26"/>
        <v>12160</v>
      </c>
      <c r="F30" s="289">
        <f>SUM(F228)</f>
        <v>0</v>
      </c>
      <c r="G30" s="97">
        <f t="shared" ref="G30" si="27">SUM(G228)</f>
        <v>12160</v>
      </c>
      <c r="I30" s="355">
        <f>SUM(I228)</f>
        <v>12160</v>
      </c>
    </row>
    <row r="31" spans="1:9" ht="15" thickBot="1" x14ac:dyDescent="0.4">
      <c r="A31" s="57" t="s">
        <v>18</v>
      </c>
      <c r="B31" s="253">
        <f t="shared" ref="B31" si="28">SUM(B229,B230)</f>
        <v>2566</v>
      </c>
      <c r="C31" s="186">
        <f t="shared" ref="C31:E31" si="29">SUM(C229,C230)</f>
        <v>118</v>
      </c>
      <c r="D31" s="239"/>
      <c r="E31" s="298">
        <f t="shared" si="29"/>
        <v>1000</v>
      </c>
      <c r="F31" s="289">
        <f>SUM(F229,F230)</f>
        <v>0</v>
      </c>
      <c r="G31" s="97">
        <f t="shared" ref="G31" si="30">SUM(G229,G230)</f>
        <v>1000</v>
      </c>
      <c r="I31" s="355">
        <f>SUM(I229,I230)</f>
        <v>1000</v>
      </c>
    </row>
    <row r="32" spans="1:9" ht="15" thickBot="1" x14ac:dyDescent="0.4">
      <c r="A32" s="56" t="s">
        <v>19</v>
      </c>
      <c r="B32" s="254">
        <f t="shared" ref="B32" si="31">B30-B31</f>
        <v>18433</v>
      </c>
      <c r="C32" s="187">
        <f t="shared" ref="C32:E32" si="32">C30-C31</f>
        <v>740</v>
      </c>
      <c r="D32" s="240"/>
      <c r="E32" s="299">
        <f t="shared" si="32"/>
        <v>11160</v>
      </c>
      <c r="F32" s="290">
        <f>F30-F31</f>
        <v>0</v>
      </c>
      <c r="G32" s="98">
        <f t="shared" ref="G32" si="33">G30-G31</f>
        <v>11160</v>
      </c>
      <c r="I32" s="352">
        <f>I30-I31</f>
        <v>11160</v>
      </c>
    </row>
    <row r="33" spans="1:9" ht="15" thickBot="1" x14ac:dyDescent="0.4">
      <c r="A33" s="56"/>
      <c r="B33" s="253"/>
      <c r="C33" s="186"/>
      <c r="D33" s="239"/>
      <c r="E33" s="298"/>
      <c r="F33" s="289"/>
      <c r="G33" s="97"/>
      <c r="I33" s="355"/>
    </row>
    <row r="34" spans="1:9" ht="15" thickBot="1" x14ac:dyDescent="0.4">
      <c r="A34" s="57" t="s">
        <v>20</v>
      </c>
      <c r="B34" s="255">
        <f>SUM(B10+B14+B18+B22+B30)</f>
        <v>1913950</v>
      </c>
      <c r="C34" s="188">
        <f>SUM(C10+C14+C18+C22+C30)</f>
        <v>691454</v>
      </c>
      <c r="D34" s="236"/>
      <c r="E34" s="300">
        <f>SUM(E10+E14+E18+E22+E30)</f>
        <v>1277890</v>
      </c>
      <c r="F34" s="291">
        <f>SUM(F10+F14+F18+F22+F30)</f>
        <v>800746</v>
      </c>
      <c r="G34" s="99">
        <f>SUM(G10+G14+G18+G22+G30)</f>
        <v>1347645</v>
      </c>
      <c r="I34" s="360">
        <f>SUM(I10+I14+I18+I22+I30)</f>
        <v>1401470</v>
      </c>
    </row>
    <row r="35" spans="1:9" ht="15" thickBot="1" x14ac:dyDescent="0.4">
      <c r="A35" s="61" t="s">
        <v>21</v>
      </c>
      <c r="B35" s="251">
        <f>SUM(B11,B15,B19,B23,B31)</f>
        <v>1134773</v>
      </c>
      <c r="C35" s="184">
        <f>SUM(C11,C15,C19,C23,C31)</f>
        <v>406931</v>
      </c>
      <c r="D35" s="237"/>
      <c r="E35" s="296">
        <f>SUM(E11,E15,E19,E23,E31)</f>
        <v>755349</v>
      </c>
      <c r="F35" s="287">
        <f>SUM(F11,F15,F19,F23,F31)</f>
        <v>243140</v>
      </c>
      <c r="G35" s="95">
        <f>SUM(G11,G15,G19,G23,G31)</f>
        <v>810319</v>
      </c>
      <c r="I35" s="359">
        <f>SUM(I11,I15,I19,I23,I31)</f>
        <v>864889</v>
      </c>
    </row>
    <row r="36" spans="1:9" s="2" customFormat="1" ht="15" thickBot="1" x14ac:dyDescent="0.4">
      <c r="A36" s="322" t="s">
        <v>22</v>
      </c>
      <c r="B36" s="256">
        <f t="shared" ref="B36" si="34">SUM(B34-B35)</f>
        <v>779177</v>
      </c>
      <c r="C36" s="189">
        <f t="shared" ref="C36:E36" si="35">SUM(C34-C35)</f>
        <v>284523</v>
      </c>
      <c r="D36" s="235"/>
      <c r="E36" s="301">
        <f t="shared" si="35"/>
        <v>522541</v>
      </c>
      <c r="F36" s="370">
        <f>SUM(F34-F35)</f>
        <v>557606</v>
      </c>
      <c r="G36" s="374">
        <f t="shared" ref="G36" si="36">SUM(G34-G35)</f>
        <v>537326</v>
      </c>
      <c r="I36" s="358">
        <f>SUM(I34-I35)</f>
        <v>536581</v>
      </c>
    </row>
    <row r="37" spans="1:9" x14ac:dyDescent="0.35">
      <c r="A37" s="321" t="s">
        <v>23</v>
      </c>
      <c r="B37" s="257">
        <f t="shared" ref="B37" si="37">B279</f>
        <v>-654680.60000000009</v>
      </c>
      <c r="C37" s="190">
        <f t="shared" ref="C37:E37" si="38">C279</f>
        <v>-475920</v>
      </c>
      <c r="D37" s="240"/>
      <c r="E37" s="302">
        <f t="shared" si="38"/>
        <v>-539577</v>
      </c>
      <c r="F37" s="371">
        <f>F279</f>
        <v>-186405</v>
      </c>
      <c r="G37" s="196">
        <f t="shared" ref="G37" si="39">G279</f>
        <v>-562618</v>
      </c>
      <c r="I37" s="357">
        <f>I279</f>
        <v>-592894</v>
      </c>
    </row>
    <row r="38" spans="1:9" hidden="1" x14ac:dyDescent="0.35">
      <c r="A38" s="61" t="s">
        <v>24</v>
      </c>
      <c r="B38" s="253">
        <v>0</v>
      </c>
      <c r="C38" s="186">
        <v>0</v>
      </c>
      <c r="D38" s="239"/>
      <c r="E38" s="298">
        <v>0</v>
      </c>
      <c r="F38" s="372">
        <v>0</v>
      </c>
      <c r="G38" s="375">
        <v>0</v>
      </c>
      <c r="I38" s="355">
        <v>0</v>
      </c>
    </row>
    <row r="39" spans="1:9" s="1" customFormat="1" x14ac:dyDescent="0.35">
      <c r="A39" s="195" t="s">
        <v>25</v>
      </c>
      <c r="B39" s="258">
        <f>SUM(B247)</f>
        <v>-55854.5</v>
      </c>
      <c r="C39" s="263">
        <f>SUM(C247)</f>
        <v>-23975</v>
      </c>
      <c r="D39" s="240"/>
      <c r="E39" s="303">
        <f>SUM(E247)</f>
        <v>-40300</v>
      </c>
      <c r="F39" s="373">
        <f>SUM(F247)</f>
        <v>-8772</v>
      </c>
      <c r="G39" s="196">
        <f>SUM(G247)</f>
        <v>-37800</v>
      </c>
      <c r="I39" s="356">
        <f>SUM(I247)</f>
        <v>-37800</v>
      </c>
    </row>
    <row r="40" spans="1:9" x14ac:dyDescent="0.35">
      <c r="A40" s="60" t="s">
        <v>275</v>
      </c>
      <c r="B40" s="253">
        <v>34284</v>
      </c>
      <c r="C40" s="186"/>
      <c r="D40" s="239"/>
      <c r="E40" s="298"/>
      <c r="F40" s="289"/>
      <c r="G40" s="97"/>
      <c r="I40" s="355"/>
    </row>
    <row r="41" spans="1:9" x14ac:dyDescent="0.35">
      <c r="A41" s="60" t="s">
        <v>277</v>
      </c>
      <c r="B41" s="253">
        <v>-2295</v>
      </c>
      <c r="C41" s="186"/>
      <c r="D41" s="239"/>
      <c r="E41" s="298"/>
      <c r="F41" s="289"/>
      <c r="G41" s="97"/>
      <c r="I41" s="355"/>
    </row>
    <row r="42" spans="1:9" ht="15" thickBot="1" x14ac:dyDescent="0.4">
      <c r="A42" s="53" t="s">
        <v>276</v>
      </c>
      <c r="B42" s="253">
        <v>-13000</v>
      </c>
      <c r="C42" s="186"/>
      <c r="D42" s="239"/>
      <c r="E42" s="298"/>
      <c r="F42" s="289"/>
      <c r="G42" s="97"/>
      <c r="I42" s="355"/>
    </row>
    <row r="43" spans="1:9" s="1" customFormat="1" ht="15" thickBot="1" x14ac:dyDescent="0.4">
      <c r="A43" s="195" t="s">
        <v>26</v>
      </c>
      <c r="B43" s="259">
        <f>SUM(B36:B42)</f>
        <v>87630.899999999907</v>
      </c>
      <c r="C43" s="187">
        <f>SUM(C36:C42)</f>
        <v>-215372</v>
      </c>
      <c r="D43" s="240"/>
      <c r="E43" s="299">
        <f>SUM(E36:E42)</f>
        <v>-57336</v>
      </c>
      <c r="F43" s="290">
        <f>SUM(F36:F42)</f>
        <v>362429</v>
      </c>
      <c r="G43" s="98">
        <f>SUM(G36:G42)</f>
        <v>-63092</v>
      </c>
      <c r="I43" s="352">
        <f>SUM(I36:I42)</f>
        <v>-94113</v>
      </c>
    </row>
    <row r="44" spans="1:9" x14ac:dyDescent="0.35">
      <c r="A44" s="60" t="s">
        <v>278</v>
      </c>
      <c r="B44" s="253"/>
      <c r="C44" s="186"/>
      <c r="D44" s="239"/>
      <c r="E44" s="298"/>
      <c r="F44" s="289">
        <v>14864</v>
      </c>
      <c r="G44" s="97">
        <v>30000</v>
      </c>
      <c r="I44" s="355">
        <v>30000</v>
      </c>
    </row>
    <row r="45" spans="1:9" x14ac:dyDescent="0.35">
      <c r="A45" s="60" t="s">
        <v>279</v>
      </c>
      <c r="B45" s="253"/>
      <c r="C45" s="186"/>
      <c r="D45" s="239"/>
      <c r="E45" s="298"/>
      <c r="F45" s="289">
        <v>3035</v>
      </c>
      <c r="G45" s="97">
        <v>6000</v>
      </c>
      <c r="I45" s="355">
        <v>6000</v>
      </c>
    </row>
    <row r="46" spans="1:9" x14ac:dyDescent="0.35">
      <c r="A46" s="60" t="s">
        <v>306</v>
      </c>
      <c r="B46" s="253"/>
      <c r="C46" s="186">
        <v>124730</v>
      </c>
      <c r="D46" s="239"/>
      <c r="E46" s="298">
        <v>1000</v>
      </c>
      <c r="F46" s="289">
        <v>0</v>
      </c>
      <c r="G46" s="97">
        <v>13720</v>
      </c>
      <c r="I46" s="355">
        <v>68600</v>
      </c>
    </row>
    <row r="47" spans="1:9" ht="15" thickBot="1" x14ac:dyDescent="0.4">
      <c r="A47" s="61" t="s">
        <v>27</v>
      </c>
      <c r="B47" s="260">
        <f>SUM(B43:B46)</f>
        <v>87630.899999999907</v>
      </c>
      <c r="C47" s="191">
        <f>SUM(C36+C37+C39+C38+C46+C42)</f>
        <v>-90642</v>
      </c>
      <c r="D47" s="238"/>
      <c r="E47" s="304">
        <f>SUM(E36+E37+E39+E38+E46+E42)</f>
        <v>-56336</v>
      </c>
      <c r="F47" s="292">
        <f>SUM(F36+F37+F39+F38+F46+F42+F44+F45)</f>
        <v>380328</v>
      </c>
      <c r="G47" s="100">
        <f>SUM(G43:G46)</f>
        <v>-13372</v>
      </c>
      <c r="I47" s="354">
        <f>SUM(I43:I46)</f>
        <v>10487</v>
      </c>
    </row>
    <row r="48" spans="1:9" ht="18" customHeight="1" thickBot="1" x14ac:dyDescent="0.4">
      <c r="A48" s="61"/>
      <c r="B48" s="261"/>
      <c r="C48" s="192"/>
      <c r="D48" s="238"/>
      <c r="E48" s="305"/>
      <c r="F48" s="293"/>
      <c r="G48" s="101"/>
      <c r="I48" s="353"/>
    </row>
    <row r="49" spans="1:9" ht="23.5" customHeight="1" thickBot="1" x14ac:dyDescent="0.4">
      <c r="A49" s="63" t="s">
        <v>160</v>
      </c>
      <c r="B49" s="262">
        <f t="shared" ref="B49" si="40">SUM(B47:B48)</f>
        <v>87630.899999999907</v>
      </c>
      <c r="C49" s="187">
        <f t="shared" ref="C49:E49" si="41">SUM(C47:C48)</f>
        <v>-90642</v>
      </c>
      <c r="D49" s="240"/>
      <c r="E49" s="299">
        <f t="shared" si="41"/>
        <v>-56336</v>
      </c>
      <c r="F49" s="290">
        <f>SUM(F47:F48)</f>
        <v>380328</v>
      </c>
      <c r="G49" s="98">
        <f t="shared" ref="G49" si="42">SUM(G47:G48)</f>
        <v>-13372</v>
      </c>
      <c r="I49" s="352">
        <f>SUM(I47:I48)</f>
        <v>10487</v>
      </c>
    </row>
    <row r="50" spans="1:9" x14ac:dyDescent="0.35">
      <c r="A50" s="64" t="s">
        <v>117</v>
      </c>
      <c r="B50" s="230">
        <v>27180</v>
      </c>
      <c r="C50" s="178"/>
      <c r="D50" s="69"/>
      <c r="E50" s="178"/>
      <c r="F50" s="180"/>
      <c r="G50" s="65"/>
      <c r="I50" s="178"/>
    </row>
    <row r="51" spans="1:9" ht="15" thickBot="1" x14ac:dyDescent="0.4">
      <c r="A51" s="66" t="s">
        <v>161</v>
      </c>
      <c r="B51" s="231">
        <f>SUM(B49-B50)</f>
        <v>60450.899999999907</v>
      </c>
      <c r="C51" s="179"/>
      <c r="D51" s="68"/>
      <c r="E51" s="179"/>
      <c r="F51" s="181"/>
      <c r="G51" s="67"/>
      <c r="I51" s="179"/>
    </row>
    <row r="52" spans="1:9" x14ac:dyDescent="0.35">
      <c r="A52" s="66"/>
      <c r="B52" s="68"/>
      <c r="C52" s="68"/>
      <c r="D52" s="68"/>
      <c r="E52" s="68"/>
      <c r="F52" s="68"/>
      <c r="G52" s="68"/>
      <c r="I52" s="68"/>
    </row>
    <row r="53" spans="1:9" ht="15" thickBot="1" x14ac:dyDescent="0.4">
      <c r="A53" s="61"/>
      <c r="B53" s="69"/>
      <c r="C53" s="69"/>
      <c r="D53" s="69"/>
      <c r="E53" s="69"/>
      <c r="F53" s="69"/>
      <c r="G53" s="69"/>
      <c r="I53" s="69"/>
    </row>
    <row r="54" spans="1:9" x14ac:dyDescent="0.35">
      <c r="A54" s="55"/>
      <c r="B54" s="246" t="s">
        <v>244</v>
      </c>
      <c r="C54" s="221" t="s">
        <v>249</v>
      </c>
      <c r="D54" s="234"/>
      <c r="E54" s="265" t="s">
        <v>155</v>
      </c>
      <c r="F54" s="273" t="s">
        <v>299</v>
      </c>
      <c r="G54" s="222" t="s">
        <v>242</v>
      </c>
      <c r="I54" s="364" t="s">
        <v>242</v>
      </c>
    </row>
    <row r="55" spans="1:9" x14ac:dyDescent="0.35">
      <c r="A55" s="55"/>
      <c r="B55" s="247" t="s">
        <v>245</v>
      </c>
      <c r="C55" s="224" t="s">
        <v>250</v>
      </c>
      <c r="D55" s="234"/>
      <c r="E55" s="266" t="s">
        <v>1</v>
      </c>
      <c r="F55" s="274" t="s">
        <v>241</v>
      </c>
      <c r="G55" s="225" t="s">
        <v>243</v>
      </c>
      <c r="I55" s="365" t="s">
        <v>243</v>
      </c>
    </row>
    <row r="56" spans="1:9" ht="15" thickBot="1" x14ac:dyDescent="0.4">
      <c r="A56" s="55"/>
      <c r="B56" s="248"/>
      <c r="C56" s="227"/>
      <c r="D56" s="234"/>
      <c r="E56" s="267" t="s">
        <v>192</v>
      </c>
      <c r="F56" s="275" t="s">
        <v>192</v>
      </c>
      <c r="G56" s="228" t="s">
        <v>192</v>
      </c>
      <c r="I56" s="366" t="s">
        <v>304</v>
      </c>
    </row>
    <row r="57" spans="1:9" x14ac:dyDescent="0.35">
      <c r="A57" s="56" t="s">
        <v>28</v>
      </c>
      <c r="B57" s="121"/>
      <c r="C57" s="144"/>
      <c r="D57" s="229"/>
      <c r="E57" s="308"/>
      <c r="F57" s="81"/>
      <c r="G57" s="102"/>
      <c r="I57" s="351"/>
    </row>
    <row r="58" spans="1:9" x14ac:dyDescent="0.35">
      <c r="A58" s="55" t="s">
        <v>204</v>
      </c>
      <c r="B58" s="122"/>
      <c r="C58" s="145"/>
      <c r="D58" s="69"/>
      <c r="E58" s="71"/>
      <c r="F58" s="82"/>
      <c r="G58" s="103"/>
      <c r="I58" s="339"/>
    </row>
    <row r="59" spans="1:9" x14ac:dyDescent="0.35">
      <c r="A59" s="58" t="s">
        <v>3</v>
      </c>
      <c r="B59" s="122">
        <v>150982</v>
      </c>
      <c r="C59" s="145">
        <v>14264</v>
      </c>
      <c r="D59" s="69"/>
      <c r="E59" s="71">
        <v>70000</v>
      </c>
      <c r="F59" s="82">
        <v>95406</v>
      </c>
      <c r="G59" s="103">
        <v>95405</v>
      </c>
      <c r="I59" s="339">
        <v>95405</v>
      </c>
    </row>
    <row r="60" spans="1:9" x14ac:dyDescent="0.35">
      <c r="A60" s="58" t="s">
        <v>200</v>
      </c>
      <c r="B60" s="122">
        <v>57458</v>
      </c>
      <c r="C60" s="145">
        <v>10661</v>
      </c>
      <c r="D60" s="69"/>
      <c r="E60" s="71">
        <v>15000</v>
      </c>
      <c r="F60" s="82">
        <v>33645</v>
      </c>
      <c r="G60" s="103">
        <v>33645</v>
      </c>
      <c r="I60" s="339">
        <v>33645</v>
      </c>
    </row>
    <row r="61" spans="1:9" ht="15" thickBot="1" x14ac:dyDescent="0.4">
      <c r="A61" s="57" t="s">
        <v>199</v>
      </c>
      <c r="B61" s="122">
        <v>36090</v>
      </c>
      <c r="C61" s="145">
        <v>17236</v>
      </c>
      <c r="D61" s="69"/>
      <c r="E61" s="71">
        <v>20000</v>
      </c>
      <c r="F61" s="82">
        <v>32010</v>
      </c>
      <c r="G61" s="103">
        <v>32000</v>
      </c>
      <c r="I61" s="339">
        <v>32010</v>
      </c>
    </row>
    <row r="62" spans="1:9" ht="15" thickBot="1" x14ac:dyDescent="0.4">
      <c r="A62" s="56" t="s">
        <v>29</v>
      </c>
      <c r="B62" s="123">
        <v>57434</v>
      </c>
      <c r="C62" s="147">
        <f>SUM(C59-C60-C61)</f>
        <v>-13633</v>
      </c>
      <c r="D62" s="73"/>
      <c r="E62" s="268">
        <f>SUM(E59-E60-E61)</f>
        <v>35000</v>
      </c>
      <c r="F62" s="276">
        <f>SUM(F59-F60-F61)</f>
        <v>29751</v>
      </c>
      <c r="G62" s="104">
        <f>SUM(G59-G60-G61)</f>
        <v>29760</v>
      </c>
      <c r="I62" s="342">
        <f>SUM(I59-I60-I61)</f>
        <v>29750</v>
      </c>
    </row>
    <row r="63" spans="1:9" x14ac:dyDescent="0.35">
      <c r="A63" s="57"/>
      <c r="B63" s="122"/>
      <c r="C63" s="145"/>
      <c r="D63" s="69"/>
      <c r="E63" s="281"/>
      <c r="F63" s="84"/>
      <c r="G63" s="105"/>
      <c r="I63" s="346"/>
    </row>
    <row r="64" spans="1:9" x14ac:dyDescent="0.35">
      <c r="A64" s="55" t="s">
        <v>197</v>
      </c>
      <c r="B64" s="122"/>
      <c r="C64" s="145"/>
      <c r="D64" s="69"/>
      <c r="E64" s="281"/>
      <c r="F64" s="84"/>
      <c r="G64" s="105"/>
      <c r="I64" s="346"/>
    </row>
    <row r="65" spans="1:9" x14ac:dyDescent="0.35">
      <c r="A65" s="58" t="s">
        <v>30</v>
      </c>
      <c r="B65" s="122">
        <v>200180</v>
      </c>
      <c r="C65" s="145">
        <v>209178</v>
      </c>
      <c r="D65" s="69"/>
      <c r="E65" s="71">
        <v>138722</v>
      </c>
      <c r="F65" s="82">
        <v>0</v>
      </c>
      <c r="G65" s="103">
        <v>138722</v>
      </c>
      <c r="I65" s="339">
        <v>168196</v>
      </c>
    </row>
    <row r="66" spans="1:9" x14ac:dyDescent="0.35">
      <c r="A66" s="58" t="s">
        <v>200</v>
      </c>
      <c r="B66" s="122">
        <v>86598</v>
      </c>
      <c r="C66" s="145">
        <v>43052</v>
      </c>
      <c r="D66" s="69"/>
      <c r="E66" s="71">
        <v>60010</v>
      </c>
      <c r="F66" s="82">
        <v>0</v>
      </c>
      <c r="G66" s="103">
        <v>60010</v>
      </c>
      <c r="I66" s="339">
        <v>72818</v>
      </c>
    </row>
    <row r="67" spans="1:9" ht="15" thickBot="1" x14ac:dyDescent="0.4">
      <c r="A67" s="57" t="s">
        <v>199</v>
      </c>
      <c r="B67" s="122">
        <v>39002</v>
      </c>
      <c r="C67" s="145">
        <v>52060</v>
      </c>
      <c r="D67" s="69"/>
      <c r="E67" s="71">
        <v>33375</v>
      </c>
      <c r="F67" s="82">
        <v>0</v>
      </c>
      <c r="G67" s="103">
        <v>33375</v>
      </c>
      <c r="I67" s="339">
        <v>53600</v>
      </c>
    </row>
    <row r="68" spans="1:9" ht="15" thickBot="1" x14ac:dyDescent="0.4">
      <c r="A68" s="56" t="s">
        <v>31</v>
      </c>
      <c r="B68" s="123">
        <v>74581</v>
      </c>
      <c r="C68" s="147">
        <f>SUM(C65-C66-C67)</f>
        <v>114066</v>
      </c>
      <c r="D68" s="73"/>
      <c r="E68" s="268">
        <f t="shared" ref="E68" si="43">E65-(E66+E67)</f>
        <v>45337</v>
      </c>
      <c r="F68" s="276">
        <f>F65-(F66+F67)</f>
        <v>0</v>
      </c>
      <c r="G68" s="104">
        <f>SUM(G65-G66-G67)</f>
        <v>45337</v>
      </c>
      <c r="I68" s="342">
        <f>SUM(I65-I66-I67)</f>
        <v>41778</v>
      </c>
    </row>
    <row r="69" spans="1:9" x14ac:dyDescent="0.35">
      <c r="A69" s="57"/>
      <c r="B69" s="122"/>
      <c r="C69" s="145"/>
      <c r="D69" s="69"/>
      <c r="E69" s="281"/>
      <c r="F69" s="84"/>
      <c r="G69" s="105"/>
      <c r="I69" s="346"/>
    </row>
    <row r="70" spans="1:9" x14ac:dyDescent="0.35">
      <c r="A70" s="55" t="s">
        <v>198</v>
      </c>
      <c r="B70" s="122"/>
      <c r="C70" s="145"/>
      <c r="D70" s="69"/>
      <c r="E70" s="281"/>
      <c r="F70" s="84"/>
      <c r="G70" s="105"/>
      <c r="I70" s="346"/>
    </row>
    <row r="71" spans="1:9" x14ac:dyDescent="0.35">
      <c r="A71" s="58" t="s">
        <v>3</v>
      </c>
      <c r="B71" s="122">
        <v>151278</v>
      </c>
      <c r="C71" s="145">
        <v>65720</v>
      </c>
      <c r="D71" s="69"/>
      <c r="E71" s="71">
        <v>98720</v>
      </c>
      <c r="F71" s="82">
        <v>0</v>
      </c>
      <c r="G71" s="103">
        <v>98720</v>
      </c>
      <c r="I71" s="339">
        <v>120525</v>
      </c>
    </row>
    <row r="72" spans="1:9" x14ac:dyDescent="0.35">
      <c r="A72" s="58" t="s">
        <v>200</v>
      </c>
      <c r="B72" s="122">
        <v>69629</v>
      </c>
      <c r="C72" s="145">
        <v>21333</v>
      </c>
      <c r="D72" s="69"/>
      <c r="E72" s="71">
        <v>45762</v>
      </c>
      <c r="F72" s="82">
        <v>0</v>
      </c>
      <c r="G72" s="103">
        <v>45762</v>
      </c>
      <c r="I72" s="339">
        <v>54548</v>
      </c>
    </row>
    <row r="73" spans="1:9" ht="15" thickBot="1" x14ac:dyDescent="0.4">
      <c r="A73" s="57" t="s">
        <v>199</v>
      </c>
      <c r="B73" s="122">
        <v>28520</v>
      </c>
      <c r="C73" s="145">
        <v>17395</v>
      </c>
      <c r="D73" s="69"/>
      <c r="E73" s="71">
        <v>18542</v>
      </c>
      <c r="F73" s="82">
        <v>0</v>
      </c>
      <c r="G73" s="103">
        <v>18542</v>
      </c>
      <c r="I73" s="339">
        <v>30083</v>
      </c>
    </row>
    <row r="74" spans="1:9" ht="15" thickBot="1" x14ac:dyDescent="0.4">
      <c r="A74" s="56" t="s">
        <v>32</v>
      </c>
      <c r="B74" s="123">
        <v>53130</v>
      </c>
      <c r="C74" s="147">
        <f>SUM(C71-C72-C73)</f>
        <v>26992</v>
      </c>
      <c r="D74" s="73"/>
      <c r="E74" s="268">
        <f>E71-(E72+E73)</f>
        <v>34416</v>
      </c>
      <c r="F74" s="276">
        <f>F71-(F72+F73)</f>
        <v>0</v>
      </c>
      <c r="G74" s="104">
        <f>G71-(G72+G73)</f>
        <v>34416</v>
      </c>
      <c r="I74" s="342">
        <f>I71-(I72+I73)</f>
        <v>35894</v>
      </c>
    </row>
    <row r="75" spans="1:9" x14ac:dyDescent="0.35">
      <c r="A75" s="56"/>
      <c r="B75" s="122"/>
      <c r="C75" s="145"/>
      <c r="D75" s="69"/>
      <c r="E75" s="281"/>
      <c r="F75" s="84"/>
      <c r="G75" s="105"/>
      <c r="I75" s="346"/>
    </row>
    <row r="76" spans="1:9" x14ac:dyDescent="0.35">
      <c r="A76" s="56"/>
      <c r="B76" s="122"/>
      <c r="C76" s="145"/>
      <c r="D76" s="69"/>
      <c r="E76" s="281"/>
      <c r="F76" s="84"/>
      <c r="G76" s="105"/>
      <c r="I76" s="346"/>
    </row>
    <row r="77" spans="1:9" x14ac:dyDescent="0.35">
      <c r="A77" s="58" t="s">
        <v>193</v>
      </c>
      <c r="B77" s="122">
        <v>35405</v>
      </c>
      <c r="C77" s="145">
        <v>5888</v>
      </c>
      <c r="D77" s="69"/>
      <c r="E77" s="71">
        <v>22270</v>
      </c>
      <c r="F77" s="82">
        <v>7511</v>
      </c>
      <c r="G77" s="103">
        <v>20000</v>
      </c>
      <c r="I77" s="339">
        <v>20000</v>
      </c>
    </row>
    <row r="78" spans="1:9" ht="15" thickBot="1" x14ac:dyDescent="0.4">
      <c r="A78" s="58" t="s">
        <v>203</v>
      </c>
      <c r="B78" s="122">
        <v>9722</v>
      </c>
      <c r="C78" s="145">
        <v>2079</v>
      </c>
      <c r="D78" s="69"/>
      <c r="E78" s="71">
        <v>10000</v>
      </c>
      <c r="F78" s="82">
        <v>2171</v>
      </c>
      <c r="G78" s="103">
        <v>8000</v>
      </c>
      <c r="I78" s="339">
        <v>8000</v>
      </c>
    </row>
    <row r="79" spans="1:9" ht="15" thickBot="1" x14ac:dyDescent="0.4">
      <c r="A79" s="56" t="s">
        <v>33</v>
      </c>
      <c r="B79" s="123">
        <v>25683</v>
      </c>
      <c r="C79" s="147">
        <f>SUM(C77-C78)</f>
        <v>3809</v>
      </c>
      <c r="D79" s="73"/>
      <c r="E79" s="268">
        <f t="shared" ref="E79" si="44">SUM(E77-E78)</f>
        <v>12270</v>
      </c>
      <c r="F79" s="276">
        <f>SUM(F77-F78)</f>
        <v>5340</v>
      </c>
      <c r="G79" s="104">
        <f t="shared" ref="G79" si="45">SUM(G77-G78)</f>
        <v>12000</v>
      </c>
      <c r="I79" s="342">
        <f>SUM(I77-I78)</f>
        <v>12000</v>
      </c>
    </row>
    <row r="80" spans="1:9" x14ac:dyDescent="0.35">
      <c r="A80" s="56"/>
      <c r="B80" s="124"/>
      <c r="C80" s="151"/>
      <c r="D80" s="73"/>
      <c r="E80" s="272"/>
      <c r="F80" s="85"/>
      <c r="G80" s="106"/>
      <c r="I80" s="343"/>
    </row>
    <row r="81" spans="1:9" x14ac:dyDescent="0.35">
      <c r="A81" s="57" t="s">
        <v>34</v>
      </c>
      <c r="B81" s="122">
        <v>9268</v>
      </c>
      <c r="C81" s="145">
        <v>5</v>
      </c>
      <c r="D81" s="69"/>
      <c r="E81" s="71">
        <v>8000</v>
      </c>
      <c r="F81" s="82">
        <v>3630</v>
      </c>
      <c r="G81" s="103">
        <v>8000</v>
      </c>
      <c r="I81" s="339">
        <v>8000</v>
      </c>
    </row>
    <row r="82" spans="1:9" ht="15" thickBot="1" x14ac:dyDescent="0.4">
      <c r="A82" s="57" t="s">
        <v>201</v>
      </c>
      <c r="B82" s="122">
        <v>3504</v>
      </c>
      <c r="C82" s="145">
        <v>567</v>
      </c>
      <c r="D82" s="69"/>
      <c r="E82" s="71">
        <v>4480</v>
      </c>
      <c r="F82" s="82">
        <v>1599</v>
      </c>
      <c r="G82" s="103">
        <v>5000</v>
      </c>
      <c r="I82" s="339">
        <v>5000</v>
      </c>
    </row>
    <row r="83" spans="1:9" ht="15" thickBot="1" x14ac:dyDescent="0.4">
      <c r="A83" s="55" t="s">
        <v>35</v>
      </c>
      <c r="B83" s="123">
        <v>5764</v>
      </c>
      <c r="C83" s="147">
        <f>SUM(C81-C82)</f>
        <v>-562</v>
      </c>
      <c r="D83" s="73"/>
      <c r="E83" s="268">
        <f t="shared" ref="E83" si="46">SUM(E81-E82)</f>
        <v>3520</v>
      </c>
      <c r="F83" s="276">
        <f>SUM(F81-F82)</f>
        <v>2031</v>
      </c>
      <c r="G83" s="104">
        <f t="shared" ref="G83" si="47">SUM(G81-G82)</f>
        <v>3000</v>
      </c>
      <c r="I83" s="342">
        <f>SUM(I81-I82)</f>
        <v>3000</v>
      </c>
    </row>
    <row r="84" spans="1:9" x14ac:dyDescent="0.35">
      <c r="A84" s="56"/>
      <c r="B84" s="124"/>
      <c r="C84" s="151"/>
      <c r="D84" s="73"/>
      <c r="E84" s="272"/>
      <c r="F84" s="85"/>
      <c r="G84" s="106"/>
      <c r="I84" s="343"/>
    </row>
    <row r="85" spans="1:9" x14ac:dyDescent="0.35">
      <c r="A85" s="57" t="s">
        <v>157</v>
      </c>
      <c r="B85" s="122">
        <v>19209</v>
      </c>
      <c r="C85" s="145">
        <v>378</v>
      </c>
      <c r="D85" s="69"/>
      <c r="E85" s="71">
        <v>6504</v>
      </c>
      <c r="F85" s="82">
        <v>2</v>
      </c>
      <c r="G85" s="103">
        <v>6504</v>
      </c>
      <c r="I85" s="339">
        <v>9050</v>
      </c>
    </row>
    <row r="86" spans="1:9" ht="15" thickBot="1" x14ac:dyDescent="0.4">
      <c r="A86" s="57" t="s">
        <v>158</v>
      </c>
      <c r="B86" s="122">
        <v>16620</v>
      </c>
      <c r="C86" s="145">
        <v>1319</v>
      </c>
      <c r="D86" s="69"/>
      <c r="E86" s="71">
        <v>5300</v>
      </c>
      <c r="F86" s="82">
        <v>0</v>
      </c>
      <c r="G86" s="103">
        <v>5300</v>
      </c>
      <c r="I86" s="339">
        <v>6500</v>
      </c>
    </row>
    <row r="87" spans="1:9" ht="15" thickBot="1" x14ac:dyDescent="0.4">
      <c r="A87" s="55" t="s">
        <v>36</v>
      </c>
      <c r="B87" s="123">
        <v>2589</v>
      </c>
      <c r="C87" s="147">
        <f>SUM(C85-C86)</f>
        <v>-941</v>
      </c>
      <c r="D87" s="73"/>
      <c r="E87" s="268">
        <f>SUM(E85-E86)</f>
        <v>1204</v>
      </c>
      <c r="F87" s="276">
        <f>SUM(F85-F86)</f>
        <v>2</v>
      </c>
      <c r="G87" s="104">
        <f>SUM(G85-G86)</f>
        <v>1204</v>
      </c>
      <c r="I87" s="342">
        <f>SUM(I85-I86)</f>
        <v>2550</v>
      </c>
    </row>
    <row r="88" spans="1:9" x14ac:dyDescent="0.35">
      <c r="A88" s="55"/>
      <c r="B88" s="166"/>
      <c r="C88" s="152"/>
      <c r="D88" s="130"/>
      <c r="E88" s="309"/>
      <c r="F88" s="86"/>
      <c r="G88" s="107"/>
      <c r="I88" s="348"/>
    </row>
    <row r="89" spans="1:9" hidden="1" x14ac:dyDescent="0.35">
      <c r="A89" s="55"/>
      <c r="B89" s="166"/>
      <c r="C89" s="152"/>
      <c r="D89" s="130"/>
      <c r="E89" s="309"/>
      <c r="F89" s="86"/>
      <c r="G89" s="107"/>
      <c r="I89" s="348"/>
    </row>
    <row r="90" spans="1:9" hidden="1" x14ac:dyDescent="0.35">
      <c r="A90" s="57" t="s">
        <v>248</v>
      </c>
      <c r="B90" s="122">
        <v>4355</v>
      </c>
      <c r="C90" s="145">
        <v>0</v>
      </c>
      <c r="D90" s="69"/>
      <c r="E90" s="71"/>
      <c r="F90" s="82"/>
      <c r="G90" s="103"/>
      <c r="I90" s="339"/>
    </row>
    <row r="91" spans="1:9" hidden="1" x14ac:dyDescent="0.35">
      <c r="A91" s="57" t="s">
        <v>246</v>
      </c>
      <c r="B91" s="122">
        <v>4170</v>
      </c>
      <c r="C91" s="145">
        <v>0</v>
      </c>
      <c r="D91" s="69"/>
      <c r="E91" s="71"/>
      <c r="F91" s="82"/>
      <c r="G91" s="103"/>
      <c r="I91" s="339"/>
    </row>
    <row r="92" spans="1:9" ht="15" hidden="1" thickBot="1" x14ac:dyDescent="0.4">
      <c r="A92" s="55" t="s">
        <v>247</v>
      </c>
      <c r="B92" s="123">
        <v>185</v>
      </c>
      <c r="C92" s="147">
        <v>0</v>
      </c>
      <c r="D92" s="73"/>
      <c r="E92" s="268"/>
      <c r="F92" s="276"/>
      <c r="G92" s="104"/>
      <c r="I92" s="342"/>
    </row>
    <row r="93" spans="1:9" hidden="1" x14ac:dyDescent="0.35">
      <c r="A93" s="55"/>
      <c r="B93" s="166"/>
      <c r="C93" s="152"/>
      <c r="D93" s="130"/>
      <c r="E93" s="309"/>
      <c r="F93" s="86"/>
      <c r="G93" s="107"/>
      <c r="I93" s="348"/>
    </row>
    <row r="94" spans="1:9" x14ac:dyDescent="0.35">
      <c r="A94" s="57"/>
      <c r="B94" s="122"/>
      <c r="C94" s="145"/>
      <c r="D94" s="69"/>
      <c r="E94" s="281"/>
      <c r="F94" s="84"/>
      <c r="G94" s="105"/>
      <c r="I94" s="346"/>
    </row>
    <row r="95" spans="1:9" x14ac:dyDescent="0.35">
      <c r="A95" s="57" t="s">
        <v>202</v>
      </c>
      <c r="B95" s="122">
        <v>83058</v>
      </c>
      <c r="C95" s="145">
        <v>-1170</v>
      </c>
      <c r="D95" s="69"/>
      <c r="E95" s="71">
        <v>56000</v>
      </c>
      <c r="F95" s="82">
        <v>0</v>
      </c>
      <c r="G95" s="103">
        <v>60000</v>
      </c>
      <c r="I95" s="339">
        <v>60000</v>
      </c>
    </row>
    <row r="96" spans="1:9" ht="15" thickBot="1" x14ac:dyDescent="0.4">
      <c r="A96" s="57" t="s">
        <v>37</v>
      </c>
      <c r="B96" s="122">
        <v>37179</v>
      </c>
      <c r="C96" s="145">
        <v>0</v>
      </c>
      <c r="D96" s="69"/>
      <c r="E96" s="71">
        <v>35000</v>
      </c>
      <c r="F96" s="82">
        <v>0</v>
      </c>
      <c r="G96" s="103">
        <v>35000</v>
      </c>
      <c r="I96" s="339">
        <v>35000</v>
      </c>
    </row>
    <row r="97" spans="1:9" ht="15" thickBot="1" x14ac:dyDescent="0.4">
      <c r="A97" s="55" t="s">
        <v>38</v>
      </c>
      <c r="B97" s="123">
        <v>45879</v>
      </c>
      <c r="C97" s="147">
        <f>SUM(C95:C96)</f>
        <v>-1170</v>
      </c>
      <c r="D97" s="73"/>
      <c r="E97" s="268">
        <f>SUM(E95-E96)</f>
        <v>21000</v>
      </c>
      <c r="F97" s="276">
        <f>SUM(F95-F96)</f>
        <v>0</v>
      </c>
      <c r="G97" s="104">
        <f>SUM(G95-G96)</f>
        <v>25000</v>
      </c>
      <c r="I97" s="342">
        <f>SUM(I95-I96)</f>
        <v>25000</v>
      </c>
    </row>
    <row r="98" spans="1:9" x14ac:dyDescent="0.35">
      <c r="A98" s="55"/>
      <c r="B98" s="166"/>
      <c r="C98" s="152"/>
      <c r="D98" s="130"/>
      <c r="E98" s="309"/>
      <c r="F98" s="86"/>
      <c r="G98" s="107"/>
      <c r="I98" s="348"/>
    </row>
    <row r="99" spans="1:9" x14ac:dyDescent="0.35">
      <c r="A99" s="56" t="s">
        <v>39</v>
      </c>
      <c r="B99" s="122"/>
      <c r="C99" s="145"/>
      <c r="D99" s="69"/>
      <c r="E99" s="281"/>
      <c r="F99" s="84"/>
      <c r="G99" s="105"/>
      <c r="I99" s="346"/>
    </row>
    <row r="100" spans="1:9" x14ac:dyDescent="0.35">
      <c r="A100" s="58" t="s">
        <v>40</v>
      </c>
      <c r="B100" s="125">
        <f>SUM(B59, B65, B71, B77, B81, B85, B90, B95)</f>
        <v>653735</v>
      </c>
      <c r="C100" s="152">
        <f>SUM(C59, C65, C71, C77, C81, C85, C95, )</f>
        <v>294263</v>
      </c>
      <c r="D100" s="130"/>
      <c r="E100" s="282">
        <f t="shared" ref="E100" si="48">SUM(E59,E65,E71,E77,E95,E85,E90,E81)</f>
        <v>400216</v>
      </c>
      <c r="F100" s="278">
        <f>SUM(F59,F65,F71,F77,F95,F85,F90,F81)</f>
        <v>106549</v>
      </c>
      <c r="G100" s="108">
        <f t="shared" ref="G100" si="49">SUM(G59,G65,G71,G77,G95,G85,G90,G81)</f>
        <v>427351</v>
      </c>
      <c r="I100" s="345">
        <f>SUM(I59,I65,I71,I77,I95,I85,I90,I81)</f>
        <v>481176</v>
      </c>
    </row>
    <row r="101" spans="1:9" x14ac:dyDescent="0.35">
      <c r="A101" s="58" t="s">
        <v>41</v>
      </c>
      <c r="B101" s="125">
        <f>SUM(B60:B61, B66:B67, B72:B73, B78, B82, B86, B91, B96)</f>
        <v>388492</v>
      </c>
      <c r="C101" s="152">
        <f>SUM(C60:C61, C66:C67, C72:C73, C78, C82, C86, C91, C96, )</f>
        <v>165702</v>
      </c>
      <c r="D101" s="130"/>
      <c r="E101" s="282">
        <f>SUM(E60+E61+E66+E67+E72+E73+E78,E96,E86,E91,E82)</f>
        <v>247469</v>
      </c>
      <c r="F101" s="278">
        <f>SUM(F60+F61+F66+F67+F72+F73+F78,F96,F86,F91,F82)</f>
        <v>69425</v>
      </c>
      <c r="G101" s="108">
        <f>SUM(G60+G61+G66+G67+G72+G73+G78,G96,G86,G91,G82)</f>
        <v>276634</v>
      </c>
      <c r="I101" s="345">
        <f>SUM(I60+I61+I66+I67+I72+I73+I78,I96,I86,I91,I82)</f>
        <v>331204</v>
      </c>
    </row>
    <row r="102" spans="1:9" ht="15" thickBot="1" x14ac:dyDescent="0.4">
      <c r="A102" s="56" t="s">
        <v>42</v>
      </c>
      <c r="B102" s="160">
        <f>SUM(B100-B101)</f>
        <v>265243</v>
      </c>
      <c r="C102" s="306">
        <f>SUM(C100-C101)</f>
        <v>128561</v>
      </c>
      <c r="D102" s="73"/>
      <c r="E102" s="310">
        <f t="shared" ref="E102" si="50">E100-E101</f>
        <v>152747</v>
      </c>
      <c r="F102" s="307">
        <f>F100-F101</f>
        <v>37124</v>
      </c>
      <c r="G102" s="109">
        <f t="shared" ref="G102" si="51">G100-G101</f>
        <v>150717</v>
      </c>
      <c r="I102" s="350">
        <f>I100-I101</f>
        <v>149972</v>
      </c>
    </row>
    <row r="103" spans="1:9" ht="15" thickBot="1" x14ac:dyDescent="0.4">
      <c r="A103" s="66"/>
      <c r="B103" s="69"/>
      <c r="C103" s="69"/>
      <c r="D103" s="69"/>
      <c r="E103" s="69"/>
      <c r="F103" s="69"/>
      <c r="G103" s="69"/>
      <c r="I103" s="69"/>
    </row>
    <row r="104" spans="1:9" x14ac:dyDescent="0.35">
      <c r="A104" s="57"/>
      <c r="B104" s="246" t="s">
        <v>244</v>
      </c>
      <c r="C104" s="221" t="s">
        <v>249</v>
      </c>
      <c r="D104" s="234"/>
      <c r="E104" s="265" t="s">
        <v>155</v>
      </c>
      <c r="F104" s="273" t="s">
        <v>299</v>
      </c>
      <c r="G104" s="222" t="s">
        <v>242</v>
      </c>
      <c r="I104" s="364" t="s">
        <v>242</v>
      </c>
    </row>
    <row r="105" spans="1:9" x14ac:dyDescent="0.35">
      <c r="A105" s="57"/>
      <c r="B105" s="247" t="s">
        <v>245</v>
      </c>
      <c r="C105" s="224" t="s">
        <v>250</v>
      </c>
      <c r="D105" s="234"/>
      <c r="E105" s="266" t="s">
        <v>1</v>
      </c>
      <c r="F105" s="274" t="s">
        <v>241</v>
      </c>
      <c r="G105" s="225" t="s">
        <v>243</v>
      </c>
      <c r="I105" s="365" t="s">
        <v>243</v>
      </c>
    </row>
    <row r="106" spans="1:9" ht="15" thickBot="1" x14ac:dyDescent="0.4">
      <c r="A106" s="57"/>
      <c r="B106" s="248"/>
      <c r="C106" s="227"/>
      <c r="D106" s="234"/>
      <c r="E106" s="267" t="s">
        <v>192</v>
      </c>
      <c r="F106" s="275" t="s">
        <v>192</v>
      </c>
      <c r="G106" s="228" t="s">
        <v>192</v>
      </c>
      <c r="I106" s="366" t="s">
        <v>304</v>
      </c>
    </row>
    <row r="107" spans="1:9" x14ac:dyDescent="0.35">
      <c r="A107" s="56" t="s">
        <v>43</v>
      </c>
      <c r="B107" s="121"/>
      <c r="C107" s="144"/>
      <c r="D107" s="229"/>
      <c r="E107" s="71"/>
      <c r="F107" s="82"/>
      <c r="G107" s="110"/>
      <c r="I107" s="339"/>
    </row>
    <row r="108" spans="1:9" x14ac:dyDescent="0.35">
      <c r="A108" s="55" t="s">
        <v>205</v>
      </c>
      <c r="B108" s="122"/>
      <c r="C108" s="145"/>
      <c r="D108" s="69"/>
      <c r="E108" s="71"/>
      <c r="F108" s="82"/>
      <c r="G108" s="110"/>
      <c r="I108" s="339"/>
    </row>
    <row r="109" spans="1:9" x14ac:dyDescent="0.35">
      <c r="A109" s="58" t="s">
        <v>44</v>
      </c>
      <c r="B109" s="122">
        <v>68564</v>
      </c>
      <c r="C109" s="145">
        <v>14368</v>
      </c>
      <c r="D109" s="69"/>
      <c r="E109" s="71">
        <v>14500</v>
      </c>
      <c r="F109" s="82">
        <v>49158</v>
      </c>
      <c r="G109" s="110">
        <v>48871</v>
      </c>
      <c r="I109" s="339">
        <v>48871</v>
      </c>
    </row>
    <row r="110" spans="1:9" hidden="1" x14ac:dyDescent="0.35">
      <c r="A110" s="58" t="s">
        <v>45</v>
      </c>
      <c r="B110" s="122"/>
      <c r="C110" s="145"/>
      <c r="D110" s="69"/>
      <c r="E110" s="71"/>
      <c r="F110" s="82"/>
      <c r="G110" s="110"/>
      <c r="I110" s="339"/>
    </row>
    <row r="111" spans="1:9" ht="15" thickBot="1" x14ac:dyDescent="0.4">
      <c r="A111" s="58" t="s">
        <v>7</v>
      </c>
      <c r="B111" s="122">
        <v>39396</v>
      </c>
      <c r="C111" s="145">
        <v>20460</v>
      </c>
      <c r="D111" s="69"/>
      <c r="E111" s="71">
        <v>9250</v>
      </c>
      <c r="F111" s="82">
        <v>18193</v>
      </c>
      <c r="G111" s="110">
        <v>31700</v>
      </c>
      <c r="I111" s="339">
        <v>31700</v>
      </c>
    </row>
    <row r="112" spans="1:9" ht="15" thickBot="1" x14ac:dyDescent="0.4">
      <c r="A112" s="56" t="s">
        <v>46</v>
      </c>
      <c r="B112" s="160">
        <v>29168</v>
      </c>
      <c r="C112" s="284"/>
      <c r="D112" s="73"/>
      <c r="E112" s="311">
        <f t="shared" ref="E112" si="52">SUM(E109-E110-E111)</f>
        <v>5250</v>
      </c>
      <c r="F112" s="276">
        <f>SUM(F109-F110-F111)</f>
        <v>30965</v>
      </c>
      <c r="G112" s="104">
        <f t="shared" ref="G112" si="53">SUM(G109-G110-G111)</f>
        <v>17171</v>
      </c>
      <c r="I112" s="342">
        <f>SUM(I109-I110-I111)</f>
        <v>17171</v>
      </c>
    </row>
    <row r="113" spans="1:9" x14ac:dyDescent="0.35">
      <c r="A113" s="57"/>
      <c r="B113" s="122"/>
      <c r="C113" s="145"/>
      <c r="D113" s="69"/>
      <c r="E113" s="312"/>
      <c r="F113" s="80"/>
      <c r="G113" s="110"/>
      <c r="I113" s="339"/>
    </row>
    <row r="114" spans="1:9" x14ac:dyDescent="0.35">
      <c r="A114" s="55" t="s">
        <v>206</v>
      </c>
      <c r="B114" s="122"/>
      <c r="C114" s="145"/>
      <c r="D114" s="69"/>
      <c r="E114" s="71"/>
      <c r="F114" s="80"/>
      <c r="G114" s="110"/>
      <c r="I114" s="339"/>
    </row>
    <row r="115" spans="1:9" x14ac:dyDescent="0.35">
      <c r="A115" s="58" t="s">
        <v>47</v>
      </c>
      <c r="B115" s="122">
        <v>31809</v>
      </c>
      <c r="C115" s="145">
        <v>14398</v>
      </c>
      <c r="D115" s="69"/>
      <c r="E115" s="71">
        <v>34163</v>
      </c>
      <c r="F115" s="80">
        <v>14705</v>
      </c>
      <c r="G115" s="110">
        <v>34163</v>
      </c>
      <c r="I115" s="339">
        <v>34163</v>
      </c>
    </row>
    <row r="116" spans="1:9" hidden="1" x14ac:dyDescent="0.35">
      <c r="A116" s="58" t="s">
        <v>45</v>
      </c>
      <c r="B116" s="122"/>
      <c r="C116" s="145"/>
      <c r="D116" s="69"/>
      <c r="E116" s="71">
        <v>0</v>
      </c>
      <c r="F116" s="80">
        <v>0</v>
      </c>
      <c r="G116" s="110">
        <v>0</v>
      </c>
      <c r="I116" s="339">
        <v>0</v>
      </c>
    </row>
    <row r="117" spans="1:9" ht="15" thickBot="1" x14ac:dyDescent="0.4">
      <c r="A117" s="58" t="s">
        <v>7</v>
      </c>
      <c r="B117" s="122">
        <v>27736</v>
      </c>
      <c r="C117" s="145">
        <v>9520</v>
      </c>
      <c r="D117" s="69"/>
      <c r="E117" s="271">
        <v>20571</v>
      </c>
      <c r="F117" s="80">
        <v>58</v>
      </c>
      <c r="G117" s="110">
        <v>20571</v>
      </c>
      <c r="I117" s="339">
        <v>20571</v>
      </c>
    </row>
    <row r="118" spans="1:9" ht="15" thickBot="1" x14ac:dyDescent="0.4">
      <c r="A118" s="56" t="s">
        <v>48</v>
      </c>
      <c r="B118" s="160">
        <v>4073</v>
      </c>
      <c r="C118" s="284">
        <f>SUM(C115-C117)</f>
        <v>4878</v>
      </c>
      <c r="D118" s="73"/>
      <c r="E118" s="313">
        <f>SUM(E115-E116-E117)</f>
        <v>13592</v>
      </c>
      <c r="F118" s="276">
        <f>SUM(F115-F116-F117)</f>
        <v>14647</v>
      </c>
      <c r="G118" s="104">
        <f>SUM(G115-G116-G117)</f>
        <v>13592</v>
      </c>
      <c r="I118" s="342">
        <f>SUM(I115-I116-I117)</f>
        <v>13592</v>
      </c>
    </row>
    <row r="119" spans="1:9" x14ac:dyDescent="0.35">
      <c r="A119" s="56"/>
      <c r="B119" s="126"/>
      <c r="C119" s="146"/>
      <c r="D119" s="241"/>
      <c r="E119" s="314"/>
      <c r="F119" s="88"/>
      <c r="G119" s="118"/>
      <c r="I119" s="349"/>
    </row>
    <row r="120" spans="1:9" x14ac:dyDescent="0.35">
      <c r="A120" s="57"/>
      <c r="B120" s="122"/>
      <c r="C120" s="145"/>
      <c r="D120" s="69"/>
      <c r="E120" s="281"/>
      <c r="F120" s="84"/>
      <c r="G120" s="111"/>
      <c r="I120" s="346"/>
    </row>
    <row r="121" spans="1:9" x14ac:dyDescent="0.35">
      <c r="A121" s="55" t="s">
        <v>207</v>
      </c>
      <c r="B121" s="122"/>
      <c r="C121" s="145"/>
      <c r="D121" s="69"/>
      <c r="E121" s="281"/>
      <c r="F121" s="84"/>
      <c r="G121" s="111"/>
      <c r="I121" s="346"/>
    </row>
    <row r="122" spans="1:9" x14ac:dyDescent="0.35">
      <c r="A122" s="58" t="s">
        <v>47</v>
      </c>
      <c r="B122" s="122">
        <v>57547</v>
      </c>
      <c r="C122" s="145">
        <v>12666</v>
      </c>
      <c r="D122" s="69"/>
      <c r="E122" s="71">
        <v>51630</v>
      </c>
      <c r="F122" s="82">
        <v>0</v>
      </c>
      <c r="G122" s="110">
        <v>45630</v>
      </c>
      <c r="I122" s="339">
        <v>45630</v>
      </c>
    </row>
    <row r="123" spans="1:9" hidden="1" x14ac:dyDescent="0.35">
      <c r="A123" s="58" t="s">
        <v>45</v>
      </c>
      <c r="B123" s="122"/>
      <c r="C123" s="145"/>
      <c r="D123" s="69"/>
      <c r="E123" s="71">
        <v>0</v>
      </c>
      <c r="F123" s="82">
        <v>0</v>
      </c>
      <c r="G123" s="110">
        <v>0</v>
      </c>
      <c r="I123" s="339">
        <v>0</v>
      </c>
    </row>
    <row r="124" spans="1:9" ht="15" thickBot="1" x14ac:dyDescent="0.4">
      <c r="A124" s="58" t="s">
        <v>7</v>
      </c>
      <c r="B124" s="122">
        <v>29670</v>
      </c>
      <c r="C124" s="145">
        <v>9324</v>
      </c>
      <c r="D124" s="69"/>
      <c r="E124" s="71">
        <v>34006</v>
      </c>
      <c r="F124" s="82">
        <v>0</v>
      </c>
      <c r="G124" s="110">
        <v>29660</v>
      </c>
      <c r="I124" s="339">
        <v>29660</v>
      </c>
    </row>
    <row r="125" spans="1:9" ht="15" thickBot="1" x14ac:dyDescent="0.4">
      <c r="A125" s="56" t="s">
        <v>49</v>
      </c>
      <c r="B125" s="123">
        <v>27877</v>
      </c>
      <c r="C125" s="147">
        <f>SUM(C122-C124)</f>
        <v>3342</v>
      </c>
      <c r="D125" s="73"/>
      <c r="E125" s="268">
        <f>SUM(E122-E123-E124)</f>
        <v>17624</v>
      </c>
      <c r="F125" s="276">
        <f>SUM(F122-F123-F124)</f>
        <v>0</v>
      </c>
      <c r="G125" s="104">
        <f>SUM(G122-G123-G124)</f>
        <v>15970</v>
      </c>
      <c r="I125" s="342">
        <f>SUM(I122-I123-I124)</f>
        <v>15970</v>
      </c>
    </row>
    <row r="126" spans="1:9" x14ac:dyDescent="0.35">
      <c r="A126" s="56"/>
      <c r="B126" s="126"/>
      <c r="C126" s="146"/>
      <c r="D126" s="241"/>
      <c r="E126" s="314"/>
      <c r="F126" s="88"/>
      <c r="G126" s="118"/>
      <c r="I126" s="349"/>
    </row>
    <row r="127" spans="1:9" x14ac:dyDescent="0.35">
      <c r="A127" s="57"/>
      <c r="B127" s="122"/>
      <c r="C127" s="145"/>
      <c r="D127" s="69"/>
      <c r="E127" s="281"/>
      <c r="F127" s="84"/>
      <c r="G127" s="111"/>
      <c r="I127" s="346"/>
    </row>
    <row r="128" spans="1:9" x14ac:dyDescent="0.35">
      <c r="A128" s="55" t="s">
        <v>50</v>
      </c>
      <c r="B128" s="122"/>
      <c r="C128" s="145"/>
      <c r="D128" s="69"/>
      <c r="E128" s="281"/>
      <c r="F128" s="84"/>
      <c r="G128" s="111"/>
      <c r="I128" s="346"/>
    </row>
    <row r="129" spans="1:9" x14ac:dyDescent="0.35">
      <c r="A129" s="58" t="s">
        <v>47</v>
      </c>
      <c r="B129" s="127">
        <v>43715</v>
      </c>
      <c r="C129" s="148">
        <v>17086</v>
      </c>
      <c r="D129" s="242"/>
      <c r="E129" s="71">
        <v>53426</v>
      </c>
      <c r="F129" s="82">
        <v>16</v>
      </c>
      <c r="G129" s="110">
        <v>45630</v>
      </c>
      <c r="I129" s="339">
        <v>45630</v>
      </c>
    </row>
    <row r="130" spans="1:9" hidden="1" x14ac:dyDescent="0.35">
      <c r="A130" s="58" t="s">
        <v>45</v>
      </c>
      <c r="B130" s="127"/>
      <c r="C130" s="148"/>
      <c r="D130" s="242"/>
      <c r="E130" s="71">
        <v>0</v>
      </c>
      <c r="F130" s="82">
        <v>0</v>
      </c>
      <c r="G130" s="110"/>
      <c r="I130" s="339"/>
    </row>
    <row r="131" spans="1:9" ht="15" thickBot="1" x14ac:dyDescent="0.4">
      <c r="A131" s="58" t="s">
        <v>7</v>
      </c>
      <c r="B131" s="127">
        <v>31216</v>
      </c>
      <c r="C131" s="148">
        <v>9850</v>
      </c>
      <c r="D131" s="242"/>
      <c r="E131" s="71">
        <v>36483</v>
      </c>
      <c r="F131" s="82">
        <v>0</v>
      </c>
      <c r="G131" s="110">
        <v>29660</v>
      </c>
      <c r="I131" s="339">
        <v>29660</v>
      </c>
    </row>
    <row r="132" spans="1:9" ht="15" thickBot="1" x14ac:dyDescent="0.4">
      <c r="A132" s="56" t="s">
        <v>51</v>
      </c>
      <c r="B132" s="142">
        <v>12499</v>
      </c>
      <c r="C132" s="139">
        <f>SUM(C129-C131)</f>
        <v>7236</v>
      </c>
      <c r="D132" s="77"/>
      <c r="E132" s="268">
        <f>SUM(E129-E130-E131)</f>
        <v>16943</v>
      </c>
      <c r="F132" s="276">
        <f>SUM(F129-F130-F131)</f>
        <v>16</v>
      </c>
      <c r="G132" s="104">
        <f>SUM(G129-G130-G131)</f>
        <v>15970</v>
      </c>
      <c r="I132" s="342">
        <f>SUM(I129-I130-I131)</f>
        <v>15970</v>
      </c>
    </row>
    <row r="133" spans="1:9" x14ac:dyDescent="0.35">
      <c r="A133" s="56"/>
      <c r="B133" s="128"/>
      <c r="C133" s="149"/>
      <c r="D133" s="243"/>
      <c r="E133" s="309"/>
      <c r="F133" s="86"/>
      <c r="G133" s="119"/>
      <c r="I133" s="348"/>
    </row>
    <row r="134" spans="1:9" x14ac:dyDescent="0.35">
      <c r="A134" s="56" t="s">
        <v>52</v>
      </c>
      <c r="B134" s="128"/>
      <c r="C134" s="149"/>
      <c r="D134" s="243"/>
      <c r="E134" s="281"/>
      <c r="F134" s="84"/>
      <c r="G134" s="111"/>
      <c r="I134" s="346"/>
    </row>
    <row r="135" spans="1:9" x14ac:dyDescent="0.35">
      <c r="A135" s="58" t="s">
        <v>40</v>
      </c>
      <c r="B135" s="122">
        <f>SUM(B109, B115, B122, B129)</f>
        <v>201635</v>
      </c>
      <c r="C135" s="145">
        <f>SUM(C109, C115, C122, C129)</f>
        <v>58518</v>
      </c>
      <c r="D135" s="69"/>
      <c r="E135" s="282">
        <f t="shared" ref="E135" si="54">SUM(E109,E115,E122,E129)</f>
        <v>153719</v>
      </c>
      <c r="F135" s="278">
        <f>SUM(F109,F115,F122,F129)</f>
        <v>63879</v>
      </c>
      <c r="G135" s="108">
        <f t="shared" ref="G135" si="55">SUM(G109,G115,G122,G129)</f>
        <v>174294</v>
      </c>
      <c r="I135" s="345">
        <f>SUM(I109,I115,I122,I129)</f>
        <v>174294</v>
      </c>
    </row>
    <row r="136" spans="1:9" x14ac:dyDescent="0.35">
      <c r="A136" s="58" t="s">
        <v>53</v>
      </c>
      <c r="B136" s="129"/>
      <c r="C136" s="150"/>
      <c r="E136" s="282">
        <f>SUM(E110,E116,E123,E130)</f>
        <v>0</v>
      </c>
      <c r="F136" s="278">
        <f>SUM(F110,F116,F123,F130)</f>
        <v>0</v>
      </c>
      <c r="G136" s="108">
        <f>SUM(G110,G116,G123,G130)</f>
        <v>0</v>
      </c>
      <c r="I136" s="345">
        <f>SUM(I110,I116,I123,I130)</f>
        <v>0</v>
      </c>
    </row>
    <row r="137" spans="1:9" ht="15" thickBot="1" x14ac:dyDescent="0.4">
      <c r="A137" s="58" t="s">
        <v>41</v>
      </c>
      <c r="B137" s="122">
        <f>SUM(B111, B117, B124, B131)</f>
        <v>128018</v>
      </c>
      <c r="C137" s="145">
        <f>SUM(C111, C117, C124, C131,)</f>
        <v>49154</v>
      </c>
      <c r="D137" s="69"/>
      <c r="E137" s="282">
        <f>SUM(E111,E117,E124,E131)</f>
        <v>100310</v>
      </c>
      <c r="F137" s="278">
        <f>SUM(F111,F117,F124,F131)</f>
        <v>18251</v>
      </c>
      <c r="G137" s="108">
        <f>SUM(G111,G117,G124,G131)</f>
        <v>111591</v>
      </c>
      <c r="I137" s="345">
        <f>SUM(I111,I117,I124,I131)</f>
        <v>111591</v>
      </c>
    </row>
    <row r="138" spans="1:9" ht="15" thickBot="1" x14ac:dyDescent="0.4">
      <c r="A138" s="56" t="s">
        <v>42</v>
      </c>
      <c r="B138" s="143">
        <f>SUM(B135-B137)</f>
        <v>73617</v>
      </c>
      <c r="C138" s="140">
        <f>SUM(C135-C137)</f>
        <v>9364</v>
      </c>
      <c r="D138" s="68"/>
      <c r="E138" s="268">
        <f>SUM(E135-E136-E137)</f>
        <v>53409</v>
      </c>
      <c r="F138" s="276">
        <f>SUM(F135-F136-F137)</f>
        <v>45628</v>
      </c>
      <c r="G138" s="104">
        <f>SUM(G135-G136-G137)</f>
        <v>62703</v>
      </c>
      <c r="I138" s="342">
        <f>SUM(I135-I136-I137)</f>
        <v>62703</v>
      </c>
    </row>
    <row r="139" spans="1:9" ht="15" thickBot="1" x14ac:dyDescent="0.4">
      <c r="A139" s="59"/>
      <c r="B139" s="130"/>
      <c r="C139" s="130"/>
      <c r="D139" s="130"/>
      <c r="E139" s="120"/>
      <c r="F139" s="120"/>
      <c r="G139" s="120"/>
      <c r="I139" s="347"/>
    </row>
    <row r="140" spans="1:9" x14ac:dyDescent="0.35">
      <c r="A140" s="57"/>
      <c r="B140" s="220" t="s">
        <v>244</v>
      </c>
      <c r="C140" s="221" t="s">
        <v>249</v>
      </c>
      <c r="D140" s="234"/>
      <c r="E140" s="265" t="s">
        <v>155</v>
      </c>
      <c r="F140" s="273" t="s">
        <v>299</v>
      </c>
      <c r="G140" s="222" t="s">
        <v>242</v>
      </c>
      <c r="I140" s="364" t="s">
        <v>242</v>
      </c>
    </row>
    <row r="141" spans="1:9" x14ac:dyDescent="0.35">
      <c r="A141" s="57"/>
      <c r="B141" s="223" t="s">
        <v>245</v>
      </c>
      <c r="C141" s="224" t="s">
        <v>250</v>
      </c>
      <c r="D141" s="234"/>
      <c r="E141" s="266" t="s">
        <v>1</v>
      </c>
      <c r="F141" s="274" t="s">
        <v>241</v>
      </c>
      <c r="G141" s="225" t="s">
        <v>243</v>
      </c>
      <c r="I141" s="365" t="s">
        <v>243</v>
      </c>
    </row>
    <row r="142" spans="1:9" ht="15" thickBot="1" x14ac:dyDescent="0.4">
      <c r="A142" s="57"/>
      <c r="B142" s="226"/>
      <c r="C142" s="227"/>
      <c r="D142" s="234"/>
      <c r="E142" s="267" t="s">
        <v>192</v>
      </c>
      <c r="F142" s="275" t="s">
        <v>192</v>
      </c>
      <c r="G142" s="228" t="s">
        <v>192</v>
      </c>
      <c r="I142" s="366" t="s">
        <v>304</v>
      </c>
    </row>
    <row r="143" spans="1:9" x14ac:dyDescent="0.35">
      <c r="A143" s="56" t="s">
        <v>54</v>
      </c>
      <c r="B143" s="121"/>
      <c r="C143" s="144"/>
      <c r="D143" s="229"/>
      <c r="E143" s="71"/>
      <c r="F143" s="82"/>
      <c r="G143" s="114"/>
      <c r="I143" s="340"/>
    </row>
    <row r="144" spans="1:9" x14ac:dyDescent="0.35">
      <c r="A144" s="57" t="s">
        <v>55</v>
      </c>
      <c r="B144" s="122">
        <v>28831</v>
      </c>
      <c r="C144" s="145">
        <v>4840</v>
      </c>
      <c r="D144" s="69"/>
      <c r="E144" s="71">
        <v>18000</v>
      </c>
      <c r="F144" s="82">
        <v>21000</v>
      </c>
      <c r="G144" s="110">
        <v>21000</v>
      </c>
      <c r="I144" s="339">
        <v>21000</v>
      </c>
    </row>
    <row r="145" spans="1:9" ht="15" thickBot="1" x14ac:dyDescent="0.4">
      <c r="A145" s="57" t="s">
        <v>56</v>
      </c>
      <c r="B145" s="122">
        <v>15336</v>
      </c>
      <c r="C145" s="145">
        <v>32</v>
      </c>
      <c r="D145" s="69"/>
      <c r="E145" s="71">
        <v>13400</v>
      </c>
      <c r="F145" s="82">
        <v>1275</v>
      </c>
      <c r="G145" s="110">
        <v>1600</v>
      </c>
      <c r="I145" s="339">
        <v>1600</v>
      </c>
    </row>
    <row r="146" spans="1:9" ht="15" thickBot="1" x14ac:dyDescent="0.4">
      <c r="A146" s="55" t="s">
        <v>57</v>
      </c>
      <c r="B146" s="123">
        <v>13495</v>
      </c>
      <c r="C146" s="147">
        <f>SUM(C144-C145)</f>
        <v>4808</v>
      </c>
      <c r="D146" s="73"/>
      <c r="E146" s="268">
        <f>E144-E145</f>
        <v>4600</v>
      </c>
      <c r="F146" s="83">
        <f>F144-F145</f>
        <v>19725</v>
      </c>
      <c r="G146" s="104">
        <f>G144-G145</f>
        <v>19400</v>
      </c>
      <c r="I146" s="342">
        <f>I144-I145</f>
        <v>19400</v>
      </c>
    </row>
    <row r="147" spans="1:9" x14ac:dyDescent="0.35">
      <c r="A147" s="57"/>
      <c r="B147" s="122"/>
      <c r="C147" s="145"/>
      <c r="D147" s="69"/>
      <c r="E147" s="71"/>
      <c r="F147" s="82"/>
      <c r="G147" s="110"/>
      <c r="I147" s="339"/>
    </row>
    <row r="148" spans="1:9" x14ac:dyDescent="0.35">
      <c r="A148" s="58" t="s">
        <v>190</v>
      </c>
      <c r="B148" s="122">
        <v>447644</v>
      </c>
      <c r="C148" s="145">
        <v>42679</v>
      </c>
      <c r="D148" s="69"/>
      <c r="E148" s="71">
        <v>275670</v>
      </c>
      <c r="F148" s="82">
        <v>241940</v>
      </c>
      <c r="G148" s="110">
        <v>250000</v>
      </c>
      <c r="I148" s="339">
        <v>250000</v>
      </c>
    </row>
    <row r="149" spans="1:9" ht="15" thickBot="1" x14ac:dyDescent="0.4">
      <c r="A149" s="58" t="s">
        <v>58</v>
      </c>
      <c r="B149" s="122">
        <v>254453</v>
      </c>
      <c r="C149" s="145">
        <v>11078</v>
      </c>
      <c r="D149" s="69"/>
      <c r="E149" s="71">
        <v>137262</v>
      </c>
      <c r="F149" s="82">
        <v>47065</v>
      </c>
      <c r="G149" s="110">
        <v>165000</v>
      </c>
      <c r="I149" s="339">
        <v>165000</v>
      </c>
    </row>
    <row r="150" spans="1:9" ht="15" thickBot="1" x14ac:dyDescent="0.4">
      <c r="A150" s="56" t="s">
        <v>59</v>
      </c>
      <c r="B150" s="123">
        <v>193191</v>
      </c>
      <c r="C150" s="147">
        <f>SUM(C148-C149)</f>
        <v>31601</v>
      </c>
      <c r="D150" s="73"/>
      <c r="E150" s="268">
        <f t="shared" ref="E150" si="56">E148-E149</f>
        <v>138408</v>
      </c>
      <c r="F150" s="83">
        <f>F148-F149</f>
        <v>194875</v>
      </c>
      <c r="G150" s="104">
        <f>SUM(G148-G149)</f>
        <v>85000</v>
      </c>
      <c r="I150" s="342">
        <f>SUM(I148-I149)</f>
        <v>85000</v>
      </c>
    </row>
    <row r="151" spans="1:9" x14ac:dyDescent="0.35">
      <c r="A151" s="56"/>
      <c r="B151" s="124"/>
      <c r="C151" s="151"/>
      <c r="D151" s="73"/>
      <c r="E151" s="272"/>
      <c r="F151" s="85"/>
      <c r="G151" s="113"/>
      <c r="I151" s="343"/>
    </row>
    <row r="152" spans="1:9" x14ac:dyDescent="0.35">
      <c r="A152" s="58" t="s">
        <v>60</v>
      </c>
      <c r="B152" s="122">
        <v>25327</v>
      </c>
      <c r="C152" s="145">
        <v>38325</v>
      </c>
      <c r="D152" s="69"/>
      <c r="E152" s="71">
        <v>27000</v>
      </c>
      <c r="F152" s="82">
        <v>41090</v>
      </c>
      <c r="G152" s="110">
        <v>41000</v>
      </c>
      <c r="I152" s="339">
        <v>41000</v>
      </c>
    </row>
    <row r="153" spans="1:9" ht="15" thickBot="1" x14ac:dyDescent="0.4">
      <c r="A153" s="58" t="s">
        <v>61</v>
      </c>
      <c r="B153" s="122">
        <v>14092</v>
      </c>
      <c r="C153" s="145">
        <v>17887</v>
      </c>
      <c r="D153" s="69"/>
      <c r="E153" s="71">
        <v>14500</v>
      </c>
      <c r="F153" s="82">
        <v>6699</v>
      </c>
      <c r="G153" s="110">
        <v>18000</v>
      </c>
      <c r="I153" s="339">
        <v>18000</v>
      </c>
    </row>
    <row r="154" spans="1:9" ht="15" thickBot="1" x14ac:dyDescent="0.4">
      <c r="A154" s="56" t="s">
        <v>62</v>
      </c>
      <c r="B154" s="123">
        <v>11235</v>
      </c>
      <c r="C154" s="147">
        <f>SUM(C152-C153)</f>
        <v>20438</v>
      </c>
      <c r="D154" s="73"/>
      <c r="E154" s="268">
        <f>SUM(E152-E153)</f>
        <v>12500</v>
      </c>
      <c r="F154" s="83">
        <f>SUM(F152-F153)</f>
        <v>34391</v>
      </c>
      <c r="G154" s="104">
        <f>SUM(G152-G153)</f>
        <v>23000</v>
      </c>
      <c r="I154" s="342">
        <f>SUM(I152-I153)</f>
        <v>23000</v>
      </c>
    </row>
    <row r="155" spans="1:9" x14ac:dyDescent="0.35">
      <c r="A155" s="56"/>
      <c r="B155" s="124"/>
      <c r="C155" s="151"/>
      <c r="D155" s="73"/>
      <c r="E155" s="272"/>
      <c r="F155" s="85"/>
      <c r="G155" s="113"/>
      <c r="I155" s="343"/>
    </row>
    <row r="156" spans="1:9" x14ac:dyDescent="0.35">
      <c r="A156" s="58" t="s">
        <v>63</v>
      </c>
      <c r="B156" s="122">
        <v>147535</v>
      </c>
      <c r="C156" s="145">
        <v>63653</v>
      </c>
      <c r="D156" s="69"/>
      <c r="E156" s="71">
        <v>109330</v>
      </c>
      <c r="F156" s="82">
        <v>138493</v>
      </c>
      <c r="G156" s="110">
        <v>142000</v>
      </c>
      <c r="I156" s="339">
        <v>142000</v>
      </c>
    </row>
    <row r="157" spans="1:9" ht="15" thickBot="1" x14ac:dyDescent="0.4">
      <c r="A157" s="58" t="s">
        <v>64</v>
      </c>
      <c r="B157" s="122">
        <v>66249</v>
      </c>
      <c r="C157" s="145">
        <v>49737</v>
      </c>
      <c r="D157" s="69"/>
      <c r="E157" s="71">
        <v>75010</v>
      </c>
      <c r="F157" s="82">
        <v>24587</v>
      </c>
      <c r="G157" s="110">
        <v>76000</v>
      </c>
      <c r="I157" s="339">
        <v>76000</v>
      </c>
    </row>
    <row r="158" spans="1:9" ht="15" thickBot="1" x14ac:dyDescent="0.4">
      <c r="A158" s="56" t="s">
        <v>65</v>
      </c>
      <c r="B158" s="123">
        <v>81286</v>
      </c>
      <c r="C158" s="147">
        <f>SUM(C156-C157)</f>
        <v>13916</v>
      </c>
      <c r="D158" s="73"/>
      <c r="E158" s="268">
        <f t="shared" ref="E158" si="57">E156-E157</f>
        <v>34320</v>
      </c>
      <c r="F158" s="83">
        <f>F156-F157</f>
        <v>113906</v>
      </c>
      <c r="G158" s="104">
        <f t="shared" ref="G158" si="58">G156-G157</f>
        <v>66000</v>
      </c>
      <c r="I158" s="342">
        <f>I156-I157</f>
        <v>66000</v>
      </c>
    </row>
    <row r="159" spans="1:9" x14ac:dyDescent="0.35">
      <c r="A159" s="56"/>
      <c r="B159" s="124"/>
      <c r="C159" s="151"/>
      <c r="D159" s="73"/>
      <c r="E159" s="272"/>
      <c r="F159" s="85"/>
      <c r="G159" s="113"/>
      <c r="I159" s="343"/>
    </row>
    <row r="160" spans="1:9" x14ac:dyDescent="0.35">
      <c r="A160" s="58"/>
      <c r="B160" s="122">
        <v>0</v>
      </c>
      <c r="C160" s="145">
        <v>0</v>
      </c>
      <c r="D160" s="69"/>
      <c r="E160" s="71">
        <v>0</v>
      </c>
      <c r="F160" s="82">
        <v>0</v>
      </c>
      <c r="G160" s="110">
        <v>0</v>
      </c>
      <c r="I160" s="339">
        <v>0</v>
      </c>
    </row>
    <row r="161" spans="1:9" ht="15" thickBot="1" x14ac:dyDescent="0.4">
      <c r="A161" s="58"/>
      <c r="B161" s="122">
        <v>0</v>
      </c>
      <c r="C161" s="145">
        <v>0</v>
      </c>
      <c r="D161" s="69"/>
      <c r="E161" s="71">
        <v>0</v>
      </c>
      <c r="F161" s="82">
        <v>0</v>
      </c>
      <c r="G161" s="110">
        <v>0</v>
      </c>
      <c r="I161" s="339">
        <v>0</v>
      </c>
    </row>
    <row r="162" spans="1:9" ht="15" thickBot="1" x14ac:dyDescent="0.4">
      <c r="A162" s="56" t="s">
        <v>159</v>
      </c>
      <c r="B162" s="123">
        <v>0</v>
      </c>
      <c r="C162" s="147">
        <v>0</v>
      </c>
      <c r="D162" s="73"/>
      <c r="E162" s="268">
        <f t="shared" ref="E162" si="59">E160-E161</f>
        <v>0</v>
      </c>
      <c r="F162" s="83">
        <f>F160-F161</f>
        <v>0</v>
      </c>
      <c r="G162" s="104">
        <f t="shared" ref="G162" si="60">G160-G161</f>
        <v>0</v>
      </c>
      <c r="I162" s="342">
        <f>I160-I161</f>
        <v>0</v>
      </c>
    </row>
    <row r="163" spans="1:9" x14ac:dyDescent="0.35">
      <c r="A163" s="56"/>
      <c r="B163" s="124"/>
      <c r="C163" s="151"/>
      <c r="D163" s="73"/>
      <c r="E163" s="272"/>
      <c r="F163" s="85"/>
      <c r="G163" s="113"/>
      <c r="I163" s="343"/>
    </row>
    <row r="164" spans="1:9" x14ac:dyDescent="0.35">
      <c r="A164" s="56" t="s">
        <v>66</v>
      </c>
      <c r="B164" s="122"/>
      <c r="C164" s="145"/>
      <c r="D164" s="69"/>
      <c r="E164" s="71"/>
      <c r="F164" s="82"/>
      <c r="G164" s="110"/>
      <c r="I164" s="339"/>
    </row>
    <row r="165" spans="1:9" x14ac:dyDescent="0.35">
      <c r="A165" s="58" t="s">
        <v>40</v>
      </c>
      <c r="B165" s="125">
        <f>SUM(B144, B148, B152, B156)</f>
        <v>649337</v>
      </c>
      <c r="C165" s="152">
        <f>SUM(C144, C148, C152, C156,)</f>
        <v>149497</v>
      </c>
      <c r="D165" s="130"/>
      <c r="E165" s="282">
        <f t="shared" ref="E165:E167" si="61">E144+E148+E152+E156+E160</f>
        <v>430000</v>
      </c>
      <c r="F165" s="87">
        <f>F144+F148+F152+F156+F160</f>
        <v>442523</v>
      </c>
      <c r="G165" s="108">
        <f t="shared" ref="G165" si="62">G144+G148+G152+G156+G160</f>
        <v>454000</v>
      </c>
      <c r="I165" s="345">
        <f>I144+I148+I152+I156+I160</f>
        <v>454000</v>
      </c>
    </row>
    <row r="166" spans="1:9" ht="15" thickBot="1" x14ac:dyDescent="0.4">
      <c r="A166" s="58" t="s">
        <v>41</v>
      </c>
      <c r="B166" s="125">
        <f>SUM(B145, B149, B153, B157)</f>
        <v>350130</v>
      </c>
      <c r="C166" s="152">
        <f>SUM(C145, C149, C153, C157)</f>
        <v>78734</v>
      </c>
      <c r="D166" s="130"/>
      <c r="E166" s="282">
        <f t="shared" si="61"/>
        <v>240172</v>
      </c>
      <c r="F166" s="87">
        <f>F145+F149+F153+F157+F161</f>
        <v>79626</v>
      </c>
      <c r="G166" s="108">
        <f t="shared" ref="G166" si="63">G145+G149+G153+G157+G161</f>
        <v>260600</v>
      </c>
      <c r="I166" s="345">
        <f>I145+I149+I153+I157+I161</f>
        <v>260600</v>
      </c>
    </row>
    <row r="167" spans="1:9" ht="15" thickBot="1" x14ac:dyDescent="0.4">
      <c r="A167" s="56" t="s">
        <v>42</v>
      </c>
      <c r="B167" s="123">
        <f>SUM(B165-B166)</f>
        <v>299207</v>
      </c>
      <c r="C167" s="147">
        <f>SUM(C165-C166)</f>
        <v>70763</v>
      </c>
      <c r="D167" s="73"/>
      <c r="E167" s="268">
        <f t="shared" si="61"/>
        <v>189828</v>
      </c>
      <c r="F167" s="83">
        <f>F146+F150+F154+F158+F162</f>
        <v>362897</v>
      </c>
      <c r="G167" s="104">
        <f t="shared" ref="G167" si="64">G146+G150+G154+G158+G162</f>
        <v>193400</v>
      </c>
      <c r="I167" s="342">
        <f>I146+I150+I154+I158+I162</f>
        <v>193400</v>
      </c>
    </row>
    <row r="168" spans="1:9" ht="15" thickBot="1" x14ac:dyDescent="0.4">
      <c r="A168" s="59"/>
      <c r="B168" s="73"/>
      <c r="C168" s="232"/>
      <c r="D168" s="73"/>
      <c r="E168" s="70"/>
      <c r="F168" s="70"/>
      <c r="G168" s="70"/>
      <c r="I168" s="283"/>
    </row>
    <row r="169" spans="1:9" x14ac:dyDescent="0.35">
      <c r="A169" s="57"/>
      <c r="B169" s="220" t="s">
        <v>244</v>
      </c>
      <c r="C169" s="221" t="s">
        <v>249</v>
      </c>
      <c r="D169" s="234"/>
      <c r="E169" s="265" t="s">
        <v>155</v>
      </c>
      <c r="F169" s="273" t="s">
        <v>297</v>
      </c>
      <c r="G169" s="222" t="s">
        <v>242</v>
      </c>
      <c r="I169" s="364" t="s">
        <v>242</v>
      </c>
    </row>
    <row r="170" spans="1:9" x14ac:dyDescent="0.35">
      <c r="A170" s="57"/>
      <c r="B170" s="223" t="s">
        <v>245</v>
      </c>
      <c r="C170" s="224" t="s">
        <v>250</v>
      </c>
      <c r="D170" s="234"/>
      <c r="E170" s="266" t="s">
        <v>1</v>
      </c>
      <c r="F170" s="274" t="s">
        <v>241</v>
      </c>
      <c r="G170" s="225" t="s">
        <v>243</v>
      </c>
      <c r="I170" s="365" t="s">
        <v>243</v>
      </c>
    </row>
    <row r="171" spans="1:9" ht="15" thickBot="1" x14ac:dyDescent="0.4">
      <c r="A171" s="57"/>
      <c r="B171" s="226"/>
      <c r="C171" s="227"/>
      <c r="D171" s="234"/>
      <c r="E171" s="267" t="s">
        <v>192</v>
      </c>
      <c r="F171" s="275" t="s">
        <v>192</v>
      </c>
      <c r="G171" s="228" t="s">
        <v>192</v>
      </c>
      <c r="I171" s="366" t="s">
        <v>304</v>
      </c>
    </row>
    <row r="172" spans="1:9" x14ac:dyDescent="0.35">
      <c r="A172" s="56" t="s">
        <v>67</v>
      </c>
      <c r="B172" s="121"/>
      <c r="C172" s="144"/>
      <c r="D172" s="229"/>
      <c r="E172" s="71"/>
      <c r="F172" s="82"/>
      <c r="G172" s="110"/>
      <c r="I172" s="339"/>
    </row>
    <row r="173" spans="1:9" x14ac:dyDescent="0.35">
      <c r="A173" s="58" t="s">
        <v>68</v>
      </c>
      <c r="B173" s="131">
        <v>13000</v>
      </c>
      <c r="C173" s="145">
        <v>13715</v>
      </c>
      <c r="D173" s="69"/>
      <c r="E173" s="71">
        <v>17360</v>
      </c>
      <c r="F173" s="82">
        <v>19365</v>
      </c>
      <c r="G173" s="110">
        <v>10000</v>
      </c>
      <c r="I173" s="339">
        <v>10000</v>
      </c>
    </row>
    <row r="174" spans="1:9" ht="15" thickBot="1" x14ac:dyDescent="0.4">
      <c r="A174" s="58" t="s">
        <v>69</v>
      </c>
      <c r="B174" s="131">
        <v>5470</v>
      </c>
      <c r="C174" s="145">
        <v>9129</v>
      </c>
      <c r="D174" s="69"/>
      <c r="E174" s="71">
        <v>11484</v>
      </c>
      <c r="F174" s="82">
        <v>0</v>
      </c>
      <c r="G174" s="110">
        <v>6500</v>
      </c>
      <c r="I174" s="339">
        <v>6500</v>
      </c>
    </row>
    <row r="175" spans="1:9" ht="15" thickBot="1" x14ac:dyDescent="0.4">
      <c r="A175" s="56" t="s">
        <v>70</v>
      </c>
      <c r="B175" s="123">
        <v>7530</v>
      </c>
      <c r="C175" s="147">
        <f>SUM(C173-C174)</f>
        <v>4586</v>
      </c>
      <c r="D175" s="73"/>
      <c r="E175" s="268">
        <f>E173-E174</f>
        <v>5876</v>
      </c>
      <c r="F175" s="276">
        <f>F173-F174</f>
        <v>19365</v>
      </c>
      <c r="G175" s="104">
        <f>SUM(G173-G174)</f>
        <v>3500</v>
      </c>
      <c r="I175" s="342">
        <f>SUM(I173-I174)</f>
        <v>3500</v>
      </c>
    </row>
    <row r="176" spans="1:9" x14ac:dyDescent="0.35">
      <c r="A176" s="56"/>
      <c r="B176" s="131"/>
      <c r="C176" s="145"/>
      <c r="D176" s="69"/>
      <c r="E176" s="281"/>
      <c r="F176" s="84"/>
      <c r="G176" s="111"/>
      <c r="I176" s="346"/>
    </row>
    <row r="177" spans="1:9" x14ac:dyDescent="0.35">
      <c r="A177" s="56"/>
      <c r="B177" s="131"/>
      <c r="C177" s="145"/>
      <c r="D177" s="69"/>
      <c r="E177" s="281"/>
      <c r="F177" s="84"/>
      <c r="G177" s="111"/>
      <c r="I177" s="346"/>
    </row>
    <row r="178" spans="1:9" x14ac:dyDescent="0.35">
      <c r="A178" s="58" t="s">
        <v>71</v>
      </c>
      <c r="B178" s="131">
        <v>43738</v>
      </c>
      <c r="C178" s="145">
        <v>13696</v>
      </c>
      <c r="D178" s="69"/>
      <c r="E178" s="71">
        <v>33160</v>
      </c>
      <c r="F178" s="82">
        <v>17972</v>
      </c>
      <c r="G178" s="110">
        <v>33160</v>
      </c>
      <c r="I178" s="339">
        <v>33160</v>
      </c>
    </row>
    <row r="179" spans="1:9" ht="15" thickBot="1" x14ac:dyDescent="0.4">
      <c r="A179" s="58" t="s">
        <v>72</v>
      </c>
      <c r="B179" s="131">
        <v>32202</v>
      </c>
      <c r="C179" s="145">
        <v>9176</v>
      </c>
      <c r="D179" s="69"/>
      <c r="E179" s="71">
        <v>21554</v>
      </c>
      <c r="F179" s="82">
        <v>7971</v>
      </c>
      <c r="G179" s="110">
        <v>21554</v>
      </c>
      <c r="I179" s="339">
        <v>21554</v>
      </c>
    </row>
    <row r="180" spans="1:9" ht="15" thickBot="1" x14ac:dyDescent="0.4">
      <c r="A180" s="56" t="s">
        <v>73</v>
      </c>
      <c r="B180" s="123">
        <v>11536</v>
      </c>
      <c r="C180" s="147">
        <f>SUM(C178-C179)</f>
        <v>4520</v>
      </c>
      <c r="D180" s="73"/>
      <c r="E180" s="268">
        <f>E178-E179</f>
        <v>11606</v>
      </c>
      <c r="F180" s="276">
        <f>F178-F179</f>
        <v>10001</v>
      </c>
      <c r="G180" s="104">
        <f>G178-G179</f>
        <v>11606</v>
      </c>
      <c r="I180" s="342">
        <f>I178-I179</f>
        <v>11606</v>
      </c>
    </row>
    <row r="181" spans="1:9" x14ac:dyDescent="0.35">
      <c r="A181" s="56"/>
      <c r="B181" s="131"/>
      <c r="C181" s="145"/>
      <c r="D181" s="69"/>
      <c r="E181" s="281"/>
      <c r="F181" s="84"/>
      <c r="G181" s="111"/>
      <c r="I181" s="346"/>
    </row>
    <row r="182" spans="1:9" x14ac:dyDescent="0.35">
      <c r="A182" s="56"/>
      <c r="B182" s="131"/>
      <c r="C182" s="145"/>
      <c r="D182" s="69"/>
      <c r="E182" s="281"/>
      <c r="F182" s="84"/>
      <c r="G182" s="111"/>
      <c r="I182" s="346"/>
    </row>
    <row r="183" spans="1:9" x14ac:dyDescent="0.35">
      <c r="A183" s="58" t="s">
        <v>74</v>
      </c>
      <c r="B183" s="131">
        <v>175045</v>
      </c>
      <c r="C183" s="145">
        <v>125894</v>
      </c>
      <c r="D183" s="69"/>
      <c r="E183" s="71">
        <v>162000</v>
      </c>
      <c r="F183" s="82">
        <v>106867</v>
      </c>
      <c r="G183" s="110">
        <v>162000</v>
      </c>
      <c r="I183" s="339">
        <v>162000</v>
      </c>
    </row>
    <row r="184" spans="1:9" ht="15" thickBot="1" x14ac:dyDescent="0.4">
      <c r="A184" s="58" t="s">
        <v>75</v>
      </c>
      <c r="B184" s="131">
        <v>127641</v>
      </c>
      <c r="C184" s="145">
        <v>77256</v>
      </c>
      <c r="D184" s="69"/>
      <c r="E184" s="71">
        <v>111000</v>
      </c>
      <c r="F184" s="82">
        <v>64077</v>
      </c>
      <c r="G184" s="110">
        <v>111000</v>
      </c>
      <c r="I184" s="339">
        <v>111000</v>
      </c>
    </row>
    <row r="185" spans="1:9" ht="15" thickBot="1" x14ac:dyDescent="0.4">
      <c r="A185" s="56" t="s">
        <v>76</v>
      </c>
      <c r="B185" s="123">
        <v>47405</v>
      </c>
      <c r="C185" s="147">
        <f>SUM(C183-C184)</f>
        <v>48638</v>
      </c>
      <c r="D185" s="73"/>
      <c r="E185" s="268">
        <f>E183-E184</f>
        <v>51000</v>
      </c>
      <c r="F185" s="276">
        <f>F183-F184</f>
        <v>42790</v>
      </c>
      <c r="G185" s="104">
        <f>G183-G184</f>
        <v>51000</v>
      </c>
      <c r="I185" s="342">
        <f>I183-I184</f>
        <v>51000</v>
      </c>
    </row>
    <row r="186" spans="1:9" x14ac:dyDescent="0.35">
      <c r="A186" s="57"/>
      <c r="B186" s="131"/>
      <c r="C186" s="145"/>
      <c r="D186" s="69"/>
      <c r="E186" s="71"/>
      <c r="F186" s="82"/>
      <c r="G186" s="110"/>
      <c r="I186" s="339"/>
    </row>
    <row r="187" spans="1:9" x14ac:dyDescent="0.35">
      <c r="A187" s="58" t="s">
        <v>208</v>
      </c>
      <c r="B187" s="131">
        <v>21627</v>
      </c>
      <c r="C187" s="145">
        <v>53</v>
      </c>
      <c r="D187" s="69"/>
      <c r="E187" s="71">
        <v>19000</v>
      </c>
      <c r="F187" s="82">
        <v>0</v>
      </c>
      <c r="G187" s="110">
        <v>19000</v>
      </c>
      <c r="I187" s="339">
        <v>19000</v>
      </c>
    </row>
    <row r="188" spans="1:9" ht="15" thickBot="1" x14ac:dyDescent="0.4">
      <c r="A188" s="58" t="s">
        <v>77</v>
      </c>
      <c r="B188" s="131">
        <v>6528</v>
      </c>
      <c r="C188" s="145">
        <v>1449</v>
      </c>
      <c r="D188" s="69"/>
      <c r="E188" s="71">
        <v>7790</v>
      </c>
      <c r="F188" s="82">
        <v>0</v>
      </c>
      <c r="G188" s="110">
        <v>7790</v>
      </c>
      <c r="I188" s="339">
        <v>7790</v>
      </c>
    </row>
    <row r="189" spans="1:9" ht="15" thickBot="1" x14ac:dyDescent="0.4">
      <c r="A189" s="56" t="s">
        <v>78</v>
      </c>
      <c r="B189" s="123">
        <v>15099</v>
      </c>
      <c r="C189" s="147">
        <f>SUM(C187-C188)</f>
        <v>-1396</v>
      </c>
      <c r="D189" s="73"/>
      <c r="E189" s="268">
        <f>E187-E188</f>
        <v>11210</v>
      </c>
      <c r="F189" s="276">
        <f>F187-F188</f>
        <v>0</v>
      </c>
      <c r="G189" s="104">
        <f>G187-G188</f>
        <v>11210</v>
      </c>
      <c r="I189" s="342">
        <f>I187-I188</f>
        <v>11210</v>
      </c>
    </row>
    <row r="190" spans="1:9" x14ac:dyDescent="0.35">
      <c r="A190" s="57"/>
      <c r="B190" s="131"/>
      <c r="C190" s="145"/>
      <c r="D190" s="69"/>
      <c r="E190" s="71"/>
      <c r="F190" s="82"/>
      <c r="G190" s="110"/>
      <c r="I190" s="339"/>
    </row>
    <row r="191" spans="1:9" x14ac:dyDescent="0.35">
      <c r="A191" s="58" t="s">
        <v>79</v>
      </c>
      <c r="B191" s="131">
        <v>23635</v>
      </c>
      <c r="C191" s="145">
        <v>32960</v>
      </c>
      <c r="D191" s="69"/>
      <c r="E191" s="71">
        <v>30000</v>
      </c>
      <c r="F191" s="82">
        <v>42821</v>
      </c>
      <c r="G191" s="110">
        <v>44000</v>
      </c>
      <c r="I191" s="339">
        <v>44000</v>
      </c>
    </row>
    <row r="192" spans="1:9" ht="15" thickBot="1" x14ac:dyDescent="0.4">
      <c r="A192" s="58" t="s">
        <v>80</v>
      </c>
      <c r="B192" s="131">
        <v>5808</v>
      </c>
      <c r="C192" s="145">
        <v>5368</v>
      </c>
      <c r="D192" s="69"/>
      <c r="E192" s="71">
        <v>7000</v>
      </c>
      <c r="F192" s="82">
        <v>3532</v>
      </c>
      <c r="G192" s="110">
        <v>8000</v>
      </c>
      <c r="I192" s="339">
        <v>8000</v>
      </c>
    </row>
    <row r="193" spans="1:9" ht="15" thickBot="1" x14ac:dyDescent="0.4">
      <c r="A193" s="56" t="s">
        <v>78</v>
      </c>
      <c r="B193" s="123">
        <v>17827</v>
      </c>
      <c r="C193" s="147">
        <f>SUM(C191-C192)</f>
        <v>27592</v>
      </c>
      <c r="D193" s="73"/>
      <c r="E193" s="268">
        <f t="shared" ref="E193" si="65">E191-E192</f>
        <v>23000</v>
      </c>
      <c r="F193" s="276">
        <f>F191-F192</f>
        <v>39289</v>
      </c>
      <c r="G193" s="104">
        <f t="shared" ref="G193" si="66">G191-G192</f>
        <v>36000</v>
      </c>
      <c r="I193" s="342">
        <f>I191-I192</f>
        <v>36000</v>
      </c>
    </row>
    <row r="194" spans="1:9" x14ac:dyDescent="0.35">
      <c r="A194" s="57"/>
      <c r="B194" s="131"/>
      <c r="C194" s="145"/>
      <c r="D194" s="69"/>
      <c r="E194" s="71"/>
      <c r="F194" s="82"/>
      <c r="G194" s="110"/>
      <c r="I194" s="339"/>
    </row>
    <row r="195" spans="1:9" x14ac:dyDescent="0.35">
      <c r="A195" s="58" t="s">
        <v>81</v>
      </c>
      <c r="B195" s="131">
        <v>107499</v>
      </c>
      <c r="C195" s="145">
        <f>SUM(C326)</f>
        <v>2000</v>
      </c>
      <c r="D195" s="69"/>
      <c r="E195" s="71">
        <f>SUM(E326)</f>
        <v>20275</v>
      </c>
      <c r="F195" s="82">
        <v>770</v>
      </c>
      <c r="G195" s="110">
        <f>SUM(G326)</f>
        <v>11680</v>
      </c>
      <c r="I195" s="339">
        <f>SUM(I326)</f>
        <v>11680</v>
      </c>
    </row>
    <row r="196" spans="1:9" ht="15" thickBot="1" x14ac:dyDescent="0.4">
      <c r="A196" s="58" t="s">
        <v>82</v>
      </c>
      <c r="B196" s="131">
        <v>69445</v>
      </c>
      <c r="C196" s="145">
        <f>SUM(C327)</f>
        <v>3841</v>
      </c>
      <c r="D196" s="69"/>
      <c r="E196" s="71">
        <f>SUM(E327)</f>
        <v>7570</v>
      </c>
      <c r="F196" s="82">
        <v>258</v>
      </c>
      <c r="G196" s="110">
        <f>SUM(G327)</f>
        <v>5650</v>
      </c>
      <c r="I196" s="339">
        <f>SUM(I327)</f>
        <v>5650</v>
      </c>
    </row>
    <row r="197" spans="1:9" ht="15" thickBot="1" x14ac:dyDescent="0.4">
      <c r="A197" s="56" t="s">
        <v>83</v>
      </c>
      <c r="B197" s="123">
        <v>38053</v>
      </c>
      <c r="C197" s="147">
        <f>SUM(C195-C196)</f>
        <v>-1841</v>
      </c>
      <c r="D197" s="73"/>
      <c r="E197" s="268">
        <f t="shared" ref="E197" si="67">SUM(E195-E196)</f>
        <v>12705</v>
      </c>
      <c r="F197" s="276">
        <f>SUM(F195-F196)</f>
        <v>512</v>
      </c>
      <c r="G197" s="104">
        <f t="shared" ref="G197" si="68">SUM(G195-G196)</f>
        <v>6030</v>
      </c>
      <c r="I197" s="342">
        <f>SUM(I195-I196)</f>
        <v>6030</v>
      </c>
    </row>
    <row r="198" spans="1:9" x14ac:dyDescent="0.35">
      <c r="A198" s="57"/>
      <c r="B198" s="131"/>
      <c r="C198" s="145"/>
      <c r="D198" s="69"/>
      <c r="E198" s="71"/>
      <c r="F198" s="82"/>
      <c r="G198" s="110"/>
      <c r="I198" s="339"/>
    </row>
    <row r="199" spans="1:9" x14ac:dyDescent="0.35">
      <c r="A199" s="58" t="s">
        <v>84</v>
      </c>
      <c r="B199" s="131"/>
      <c r="C199" s="145">
        <v>0</v>
      </c>
      <c r="D199" s="69"/>
      <c r="E199" s="71">
        <v>0</v>
      </c>
      <c r="F199" s="82">
        <v>0</v>
      </c>
      <c r="G199" s="110">
        <v>0</v>
      </c>
      <c r="I199" s="339">
        <v>0</v>
      </c>
    </row>
    <row r="200" spans="1:9" ht="15" thickBot="1" x14ac:dyDescent="0.4">
      <c r="A200" s="58" t="s">
        <v>156</v>
      </c>
      <c r="B200" s="132">
        <v>1993</v>
      </c>
      <c r="C200" s="154">
        <v>0</v>
      </c>
      <c r="D200" s="69"/>
      <c r="E200" s="271">
        <v>0</v>
      </c>
      <c r="F200" s="277">
        <v>0</v>
      </c>
      <c r="G200" s="112">
        <v>0</v>
      </c>
      <c r="I200" s="344">
        <v>0</v>
      </c>
    </row>
    <row r="201" spans="1:9" ht="15" thickBot="1" x14ac:dyDescent="0.4">
      <c r="A201" s="56" t="s">
        <v>85</v>
      </c>
      <c r="B201" s="123">
        <v>-1993</v>
      </c>
      <c r="C201" s="147">
        <v>0</v>
      </c>
      <c r="D201" s="73"/>
      <c r="E201" s="268">
        <v>0</v>
      </c>
      <c r="F201" s="276">
        <v>0</v>
      </c>
      <c r="G201" s="104">
        <v>0</v>
      </c>
      <c r="I201" s="342">
        <v>0</v>
      </c>
    </row>
    <row r="202" spans="1:9" x14ac:dyDescent="0.35">
      <c r="A202" s="56"/>
      <c r="B202" s="133"/>
      <c r="C202" s="151"/>
      <c r="D202" s="73"/>
      <c r="E202" s="272"/>
      <c r="F202" s="85"/>
      <c r="G202" s="113"/>
      <c r="I202" s="343"/>
    </row>
    <row r="203" spans="1:9" x14ac:dyDescent="0.35">
      <c r="A203" s="58" t="s">
        <v>272</v>
      </c>
      <c r="B203" s="131">
        <v>3700</v>
      </c>
      <c r="C203" s="145">
        <v>0</v>
      </c>
      <c r="D203" s="69"/>
      <c r="E203" s="71"/>
      <c r="F203" s="82"/>
      <c r="G203" s="110"/>
      <c r="I203" s="339"/>
    </row>
    <row r="204" spans="1:9" ht="15" thickBot="1" x14ac:dyDescent="0.4">
      <c r="A204" s="58" t="s">
        <v>273</v>
      </c>
      <c r="B204" s="131">
        <v>16480</v>
      </c>
      <c r="C204" s="145">
        <v>7004</v>
      </c>
      <c r="D204" s="69"/>
      <c r="E204" s="71"/>
      <c r="F204" s="82"/>
      <c r="G204" s="110"/>
      <c r="I204" s="339"/>
    </row>
    <row r="205" spans="1:9" ht="15" thickBot="1" x14ac:dyDescent="0.4">
      <c r="A205" s="56"/>
      <c r="B205" s="123">
        <v>-12780</v>
      </c>
      <c r="C205" s="147">
        <f>SUM(C203-C204)</f>
        <v>-7004</v>
      </c>
      <c r="D205" s="73"/>
      <c r="E205" s="268"/>
      <c r="F205" s="276"/>
      <c r="G205" s="104"/>
      <c r="I205" s="342"/>
    </row>
    <row r="206" spans="1:9" x14ac:dyDescent="0.35">
      <c r="A206" s="57"/>
      <c r="B206" s="133"/>
      <c r="C206" s="151"/>
      <c r="D206" s="73"/>
      <c r="E206" s="272"/>
      <c r="F206" s="85"/>
      <c r="G206" s="113"/>
      <c r="I206" s="343"/>
    </row>
    <row r="207" spans="1:9" x14ac:dyDescent="0.35">
      <c r="A207" s="56" t="s">
        <v>86</v>
      </c>
      <c r="B207" s="131"/>
      <c r="C207" s="145"/>
      <c r="D207" s="69"/>
      <c r="E207" s="71"/>
      <c r="F207" s="82"/>
      <c r="G207" s="110"/>
      <c r="I207" s="339"/>
    </row>
    <row r="208" spans="1:9" x14ac:dyDescent="0.35">
      <c r="A208" s="58" t="s">
        <v>40</v>
      </c>
      <c r="B208" s="125">
        <f>SUM(B173, B178, B183, B187, B191, B195, B203)</f>
        <v>388244</v>
      </c>
      <c r="C208" s="152">
        <f>SUM(C173, C178, C183, C187, C191, C195, C199, C203)</f>
        <v>188318</v>
      </c>
      <c r="D208" s="130"/>
      <c r="E208" s="282">
        <f>E173+E191+E195+E199+E203+E187+E178+E183</f>
        <v>281795</v>
      </c>
      <c r="F208" s="278">
        <f>F173+F191+F195+F199+F203+F187+F178+F183</f>
        <v>187795</v>
      </c>
      <c r="G208" s="108">
        <f>G173+G191+G195+G199+G203+G187+G178+G183</f>
        <v>279840</v>
      </c>
      <c r="I208" s="345">
        <f>I173+I191+I195+I199+I203+I187+I178+I183</f>
        <v>279840</v>
      </c>
    </row>
    <row r="209" spans="1:9" ht="15" thickBot="1" x14ac:dyDescent="0.4">
      <c r="A209" s="58" t="s">
        <v>41</v>
      </c>
      <c r="B209" s="125">
        <f>SUM(B174, B179, B184, B188, B192, B196, B200, B204)</f>
        <v>265567</v>
      </c>
      <c r="C209" s="152">
        <f>SUM(C174, C179, C184, C188, C192, C196, C200, C204)</f>
        <v>113223</v>
      </c>
      <c r="D209" s="130"/>
      <c r="E209" s="282">
        <f t="shared" ref="E209" si="69">E174+E196+E200+E204+E192+E188+E179+E184</f>
        <v>166398</v>
      </c>
      <c r="F209" s="278">
        <f>SUM(F174, F179, F184, F188, F192, F196, F200, F204,)</f>
        <v>75838</v>
      </c>
      <c r="G209" s="108">
        <f t="shared" ref="G209" si="70">G174+G196+G200+G204+G192+G188+G179+G184</f>
        <v>160494</v>
      </c>
      <c r="I209" s="345">
        <f>I174+I196+I200+I204+I192+I188+I179+I184</f>
        <v>160494</v>
      </c>
    </row>
    <row r="210" spans="1:9" ht="15" thickBot="1" x14ac:dyDescent="0.4">
      <c r="A210" s="59" t="s">
        <v>42</v>
      </c>
      <c r="B210" s="123">
        <f>SUM(B208-B209)</f>
        <v>122677</v>
      </c>
      <c r="C210" s="147">
        <f>SUM(C208-C209)</f>
        <v>75095</v>
      </c>
      <c r="D210" s="73"/>
      <c r="E210" s="268">
        <f t="shared" ref="E210" si="71">E208-E209</f>
        <v>115397</v>
      </c>
      <c r="F210" s="276">
        <f>F208-F209</f>
        <v>111957</v>
      </c>
      <c r="G210" s="104">
        <f t="shared" ref="G210" si="72">G208-G209</f>
        <v>119346</v>
      </c>
      <c r="I210" s="342">
        <f>I208-I209</f>
        <v>119346</v>
      </c>
    </row>
    <row r="211" spans="1:9" ht="15" thickBot="1" x14ac:dyDescent="0.4">
      <c r="A211" s="59"/>
      <c r="B211" s="72"/>
      <c r="C211" s="233"/>
      <c r="D211" s="73"/>
      <c r="E211" s="155"/>
      <c r="F211" s="72"/>
      <c r="G211" s="72"/>
      <c r="I211" s="155"/>
    </row>
    <row r="212" spans="1:9" x14ac:dyDescent="0.35">
      <c r="A212" s="57"/>
      <c r="B212" s="220" t="s">
        <v>244</v>
      </c>
      <c r="C212" s="221" t="s">
        <v>249</v>
      </c>
      <c r="D212" s="234"/>
      <c r="E212" s="265" t="s">
        <v>155</v>
      </c>
      <c r="F212" s="273" t="s">
        <v>299</v>
      </c>
      <c r="G212" s="222" t="s">
        <v>242</v>
      </c>
      <c r="I212" s="364" t="s">
        <v>242</v>
      </c>
    </row>
    <row r="213" spans="1:9" x14ac:dyDescent="0.35">
      <c r="A213" s="57"/>
      <c r="B213" s="223" t="s">
        <v>245</v>
      </c>
      <c r="C213" s="224" t="s">
        <v>250</v>
      </c>
      <c r="D213" s="234"/>
      <c r="E213" s="266" t="s">
        <v>1</v>
      </c>
      <c r="F213" s="274" t="s">
        <v>241</v>
      </c>
      <c r="G213" s="225" t="s">
        <v>243</v>
      </c>
      <c r="I213" s="365" t="s">
        <v>243</v>
      </c>
    </row>
    <row r="214" spans="1:9" ht="15" thickBot="1" x14ac:dyDescent="0.4">
      <c r="A214" s="55" t="s">
        <v>87</v>
      </c>
      <c r="B214" s="226"/>
      <c r="C214" s="227"/>
      <c r="D214" s="234"/>
      <c r="E214" s="267" t="s">
        <v>192</v>
      </c>
      <c r="F214" s="275" t="s">
        <v>192</v>
      </c>
      <c r="G214" s="228" t="s">
        <v>192</v>
      </c>
      <c r="I214" s="366" t="s">
        <v>304</v>
      </c>
    </row>
    <row r="215" spans="1:9" x14ac:dyDescent="0.35">
      <c r="A215" s="57" t="s">
        <v>88</v>
      </c>
      <c r="B215" s="134">
        <v>3200</v>
      </c>
      <c r="C215" s="156">
        <v>510</v>
      </c>
      <c r="D215" s="244"/>
      <c r="E215" s="71">
        <v>2160</v>
      </c>
      <c r="F215" s="82">
        <v>0</v>
      </c>
      <c r="G215" s="110">
        <v>2160</v>
      </c>
      <c r="I215" s="339">
        <v>2160</v>
      </c>
    </row>
    <row r="216" spans="1:9" ht="15" thickBot="1" x14ac:dyDescent="0.4">
      <c r="A216" s="57" t="s">
        <v>89</v>
      </c>
      <c r="B216" s="132"/>
      <c r="C216" s="154">
        <v>0</v>
      </c>
      <c r="D216" s="69"/>
      <c r="E216" s="271">
        <v>0</v>
      </c>
      <c r="F216" s="277">
        <v>0</v>
      </c>
      <c r="G216" s="112">
        <v>0</v>
      </c>
      <c r="I216" s="344">
        <v>0</v>
      </c>
    </row>
    <row r="217" spans="1:9" ht="15" thickBot="1" x14ac:dyDescent="0.4">
      <c r="A217" s="55" t="s">
        <v>90</v>
      </c>
      <c r="B217" s="123">
        <v>3200</v>
      </c>
      <c r="C217" s="147">
        <f>SUM(C215-C216)</f>
        <v>510</v>
      </c>
      <c r="D217" s="73"/>
      <c r="E217" s="268">
        <f t="shared" ref="E217" si="73">E215-E216</f>
        <v>2160</v>
      </c>
      <c r="F217" s="276">
        <v>0</v>
      </c>
      <c r="G217" s="104">
        <f t="shared" ref="G217" si="74">G215-G216</f>
        <v>2160</v>
      </c>
      <c r="I217" s="342">
        <f>I215-I216</f>
        <v>2160</v>
      </c>
    </row>
    <row r="218" spans="1:9" x14ac:dyDescent="0.35">
      <c r="A218" s="55"/>
      <c r="B218" s="133"/>
      <c r="C218" s="151"/>
      <c r="D218" s="73"/>
      <c r="E218" s="272"/>
      <c r="F218" s="85"/>
      <c r="G218" s="113"/>
      <c r="I218" s="343"/>
    </row>
    <row r="219" spans="1:9" x14ac:dyDescent="0.35">
      <c r="A219" s="58" t="s">
        <v>91</v>
      </c>
      <c r="B219" s="131">
        <v>10201</v>
      </c>
      <c r="C219" s="145">
        <v>183</v>
      </c>
      <c r="D219" s="69"/>
      <c r="E219" s="71">
        <v>5000</v>
      </c>
      <c r="F219" s="82">
        <v>320</v>
      </c>
      <c r="G219" s="110">
        <v>5000</v>
      </c>
      <c r="I219" s="339">
        <v>5000</v>
      </c>
    </row>
    <row r="220" spans="1:9" ht="15" thickBot="1" x14ac:dyDescent="0.4">
      <c r="A220" s="58" t="s">
        <v>92</v>
      </c>
      <c r="B220" s="131">
        <v>2186</v>
      </c>
      <c r="C220" s="145">
        <v>118</v>
      </c>
      <c r="D220" s="69"/>
      <c r="E220" s="71">
        <v>0</v>
      </c>
      <c r="F220" s="82">
        <v>0</v>
      </c>
      <c r="G220" s="110">
        <v>0</v>
      </c>
      <c r="I220" s="339">
        <v>0</v>
      </c>
    </row>
    <row r="221" spans="1:9" ht="15" thickBot="1" x14ac:dyDescent="0.4">
      <c r="A221" s="56" t="s">
        <v>93</v>
      </c>
      <c r="B221" s="123">
        <v>8015</v>
      </c>
      <c r="C221" s="147">
        <f>SUM(C219-C220)</f>
        <v>65</v>
      </c>
      <c r="D221" s="73"/>
      <c r="E221" s="268">
        <f t="shared" ref="E221" si="75">E219-E220</f>
        <v>5000</v>
      </c>
      <c r="F221" s="276">
        <v>0</v>
      </c>
      <c r="G221" s="104">
        <f t="shared" ref="G221" si="76">G219-G220</f>
        <v>5000</v>
      </c>
      <c r="I221" s="342">
        <f>I219-I220</f>
        <v>5000</v>
      </c>
    </row>
    <row r="222" spans="1:9" x14ac:dyDescent="0.35">
      <c r="A222" s="57"/>
      <c r="B222" s="131"/>
      <c r="C222" s="145"/>
      <c r="D222" s="69"/>
      <c r="E222" s="71"/>
      <c r="F222" s="82"/>
      <c r="G222" s="110"/>
      <c r="I222" s="339"/>
    </row>
    <row r="223" spans="1:9" x14ac:dyDescent="0.35">
      <c r="A223" s="58" t="s">
        <v>94</v>
      </c>
      <c r="B223" s="131">
        <v>7598</v>
      </c>
      <c r="C223" s="145">
        <v>165</v>
      </c>
      <c r="D223" s="69"/>
      <c r="E223" s="71">
        <v>5000</v>
      </c>
      <c r="F223" s="82">
        <v>0</v>
      </c>
      <c r="G223" s="110">
        <v>5000</v>
      </c>
      <c r="I223" s="339">
        <v>5000</v>
      </c>
    </row>
    <row r="224" spans="1:9" ht="15" thickBot="1" x14ac:dyDescent="0.4">
      <c r="A224" s="58" t="s">
        <v>95</v>
      </c>
      <c r="B224" s="131">
        <v>380</v>
      </c>
      <c r="C224" s="145">
        <v>0</v>
      </c>
      <c r="D224" s="69"/>
      <c r="E224" s="71">
        <v>0</v>
      </c>
      <c r="F224" s="82">
        <v>0</v>
      </c>
      <c r="G224" s="110">
        <v>0</v>
      </c>
      <c r="I224" s="339">
        <v>0</v>
      </c>
    </row>
    <row r="225" spans="1:9" ht="15" thickBot="1" x14ac:dyDescent="0.4">
      <c r="A225" s="56" t="s">
        <v>96</v>
      </c>
      <c r="B225" s="123">
        <v>7217</v>
      </c>
      <c r="C225" s="147">
        <f>SUM(C223-C224)</f>
        <v>165</v>
      </c>
      <c r="D225" s="73"/>
      <c r="E225" s="268">
        <f t="shared" ref="E225" si="77">E223-E224</f>
        <v>5000</v>
      </c>
      <c r="F225" s="276">
        <v>0</v>
      </c>
      <c r="G225" s="104">
        <f t="shared" ref="G225" si="78">G223-G224</f>
        <v>5000</v>
      </c>
      <c r="I225" s="342">
        <f>I223-I224</f>
        <v>5000</v>
      </c>
    </row>
    <row r="226" spans="1:9" x14ac:dyDescent="0.35">
      <c r="A226" s="56"/>
      <c r="B226" s="133"/>
      <c r="C226" s="151"/>
      <c r="D226" s="73"/>
      <c r="E226" s="272"/>
      <c r="F226" s="85"/>
      <c r="G226" s="113"/>
      <c r="I226" s="343"/>
    </row>
    <row r="227" spans="1:9" x14ac:dyDescent="0.35">
      <c r="A227" s="56" t="s">
        <v>97</v>
      </c>
      <c r="B227" s="133"/>
      <c r="C227" s="151"/>
      <c r="D227" s="73"/>
      <c r="E227" s="272"/>
      <c r="F227" s="85"/>
      <c r="G227" s="113"/>
      <c r="I227" s="343"/>
    </row>
    <row r="228" spans="1:9" x14ac:dyDescent="0.35">
      <c r="A228" s="58" t="s">
        <v>98</v>
      </c>
      <c r="B228" s="131">
        <f>SUM(B215, B219, B223)</f>
        <v>20999</v>
      </c>
      <c r="C228" s="145">
        <f>SUM(C215, C219, C223)</f>
        <v>858</v>
      </c>
      <c r="D228" s="69"/>
      <c r="E228" s="71">
        <f t="shared" ref="E228" si="79">SUM(E215,E219,E223)</f>
        <v>12160</v>
      </c>
      <c r="F228" s="82">
        <v>0</v>
      </c>
      <c r="G228" s="110">
        <f t="shared" ref="G228" si="80">SUM(G215,G219,G223)</f>
        <v>12160</v>
      </c>
      <c r="I228" s="339">
        <f>SUM(I215,I219,I223)</f>
        <v>12160</v>
      </c>
    </row>
    <row r="229" spans="1:9" x14ac:dyDescent="0.35">
      <c r="A229" s="58" t="s">
        <v>99</v>
      </c>
      <c r="B229" s="131">
        <f>SUM(B216, B220, B224)</f>
        <v>2566</v>
      </c>
      <c r="C229" s="145">
        <f>SUM(C216, C220, C224,)</f>
        <v>118</v>
      </c>
      <c r="D229" s="69"/>
      <c r="E229" s="71">
        <f t="shared" ref="E229" si="81">SUM(E216,E220,E224)</f>
        <v>0</v>
      </c>
      <c r="F229" s="82">
        <v>0</v>
      </c>
      <c r="G229" s="110">
        <f t="shared" ref="G229" si="82">SUM(G216,G220,G224)</f>
        <v>0</v>
      </c>
      <c r="I229" s="339">
        <f>SUM(I216,I220,I224)</f>
        <v>0</v>
      </c>
    </row>
    <row r="230" spans="1:9" ht="15" thickBot="1" x14ac:dyDescent="0.4">
      <c r="A230" s="58" t="s">
        <v>53</v>
      </c>
      <c r="B230" s="131">
        <v>0</v>
      </c>
      <c r="C230" s="145">
        <v>0</v>
      </c>
      <c r="D230" s="69"/>
      <c r="E230" s="71">
        <v>1000</v>
      </c>
      <c r="F230" s="82">
        <v>0</v>
      </c>
      <c r="G230" s="110">
        <v>1000</v>
      </c>
      <c r="I230" s="339">
        <v>1000</v>
      </c>
    </row>
    <row r="231" spans="1:9" ht="15" thickBot="1" x14ac:dyDescent="0.4">
      <c r="A231" s="56" t="s">
        <v>100</v>
      </c>
      <c r="B231" s="123">
        <f>SUM(B228-B230)</f>
        <v>20999</v>
      </c>
      <c r="C231" s="147">
        <f>SUM(C228-C229-C230)</f>
        <v>740</v>
      </c>
      <c r="D231" s="73"/>
      <c r="E231" s="268">
        <f t="shared" ref="E231" si="83">SUM(E228-E229-E230)</f>
        <v>11160</v>
      </c>
      <c r="F231" s="276">
        <v>0</v>
      </c>
      <c r="G231" s="104">
        <f t="shared" ref="G231" si="84">SUM(G228-G229-G230)</f>
        <v>11160</v>
      </c>
      <c r="I231" s="342">
        <f>SUM(I228-I229-I230)</f>
        <v>11160</v>
      </c>
    </row>
    <row r="232" spans="1:9" x14ac:dyDescent="0.35">
      <c r="A232" s="59"/>
      <c r="B232" s="73"/>
      <c r="C232" s="73"/>
      <c r="D232" s="73"/>
      <c r="E232" s="153"/>
      <c r="F232" s="73"/>
      <c r="G232" s="73"/>
      <c r="I232" s="73"/>
    </row>
    <row r="233" spans="1:9" ht="15" thickBot="1" x14ac:dyDescent="0.4">
      <c r="A233" s="59"/>
      <c r="B233" s="73"/>
      <c r="C233" s="73"/>
      <c r="D233" s="73"/>
      <c r="E233" s="283"/>
      <c r="F233" s="70"/>
      <c r="G233" s="70"/>
      <c r="I233" s="70"/>
    </row>
    <row r="234" spans="1:9" x14ac:dyDescent="0.35">
      <c r="A234" s="62" t="s">
        <v>101</v>
      </c>
      <c r="B234" s="220" t="s">
        <v>244</v>
      </c>
      <c r="C234" s="221" t="s">
        <v>249</v>
      </c>
      <c r="D234" s="234"/>
      <c r="E234" s="265" t="s">
        <v>155</v>
      </c>
      <c r="F234" s="273" t="s">
        <v>299</v>
      </c>
      <c r="G234" s="222" t="s">
        <v>242</v>
      </c>
      <c r="I234" s="364" t="s">
        <v>242</v>
      </c>
    </row>
    <row r="235" spans="1:9" x14ac:dyDescent="0.35">
      <c r="A235" s="62"/>
      <c r="B235" s="223" t="s">
        <v>245</v>
      </c>
      <c r="C235" s="224" t="s">
        <v>250</v>
      </c>
      <c r="D235" s="234"/>
      <c r="E235" s="266" t="s">
        <v>1</v>
      </c>
      <c r="F235" s="274" t="s">
        <v>241</v>
      </c>
      <c r="G235" s="225" t="s">
        <v>243</v>
      </c>
      <c r="I235" s="365" t="s">
        <v>243</v>
      </c>
    </row>
    <row r="236" spans="1:9" ht="15" thickBot="1" x14ac:dyDescent="0.4">
      <c r="A236" s="74"/>
      <c r="B236" s="226"/>
      <c r="C236" s="227"/>
      <c r="D236" s="234"/>
      <c r="E236" s="267" t="s">
        <v>192</v>
      </c>
      <c r="F236" s="275" t="s">
        <v>192</v>
      </c>
      <c r="G236" s="228" t="s">
        <v>192</v>
      </c>
      <c r="I236" s="366" t="s">
        <v>304</v>
      </c>
    </row>
    <row r="237" spans="1:9" x14ac:dyDescent="0.35">
      <c r="A237" s="58" t="s">
        <v>102</v>
      </c>
      <c r="B237" s="167">
        <v>-6684.58</v>
      </c>
      <c r="C237" s="168">
        <v>-5799</v>
      </c>
      <c r="D237" s="172"/>
      <c r="E237" s="75">
        <v>-7300</v>
      </c>
      <c r="F237" s="279">
        <v>-3879</v>
      </c>
      <c r="G237" s="165">
        <v>-7300</v>
      </c>
      <c r="I237" s="340">
        <v>-7300</v>
      </c>
    </row>
    <row r="238" spans="1:9" x14ac:dyDescent="0.35">
      <c r="A238" s="58" t="s">
        <v>103</v>
      </c>
      <c r="B238" s="167">
        <v>-1271.43</v>
      </c>
      <c r="C238" s="168">
        <v>-1174</v>
      </c>
      <c r="D238" s="172"/>
      <c r="E238" s="71">
        <v>-1300</v>
      </c>
      <c r="F238" s="82">
        <v>-401</v>
      </c>
      <c r="G238" s="103">
        <v>-1300</v>
      </c>
      <c r="I238" s="339">
        <v>-1300</v>
      </c>
    </row>
    <row r="239" spans="1:9" x14ac:dyDescent="0.35">
      <c r="A239" s="76" t="s">
        <v>191</v>
      </c>
      <c r="B239" s="167">
        <v>-3000</v>
      </c>
      <c r="C239" s="168">
        <v>-3547</v>
      </c>
      <c r="D239" s="172"/>
      <c r="E239" s="71">
        <v>-3200</v>
      </c>
      <c r="F239" s="82">
        <v>-1000</v>
      </c>
      <c r="G239" s="103">
        <v>-3200</v>
      </c>
      <c r="I239" s="339">
        <v>-3200</v>
      </c>
    </row>
    <row r="240" spans="1:9" x14ac:dyDescent="0.35">
      <c r="A240" s="58" t="s">
        <v>104</v>
      </c>
      <c r="B240" s="167">
        <v>-4108.82</v>
      </c>
      <c r="C240" s="168">
        <v>-3704</v>
      </c>
      <c r="D240" s="172"/>
      <c r="E240" s="71">
        <v>-4000</v>
      </c>
      <c r="F240" s="82">
        <v>-1040</v>
      </c>
      <c r="G240" s="103">
        <v>-4000</v>
      </c>
      <c r="I240" s="339">
        <v>-4000</v>
      </c>
    </row>
    <row r="241" spans="1:9" x14ac:dyDescent="0.35">
      <c r="A241" s="57" t="s">
        <v>105</v>
      </c>
      <c r="B241" s="167">
        <v>-1719</v>
      </c>
      <c r="C241" s="168">
        <v>-2855</v>
      </c>
      <c r="D241" s="172"/>
      <c r="E241" s="71">
        <v>-2000</v>
      </c>
      <c r="F241" s="82">
        <v>-554</v>
      </c>
      <c r="G241" s="103">
        <v>-2000</v>
      </c>
      <c r="I241" s="339">
        <v>-2000</v>
      </c>
    </row>
    <row r="242" spans="1:9" x14ac:dyDescent="0.35">
      <c r="A242" s="57" t="s">
        <v>106</v>
      </c>
      <c r="B242" s="167">
        <v>-2060.5</v>
      </c>
      <c r="C242" s="168">
        <v>-1692</v>
      </c>
      <c r="D242" s="172"/>
      <c r="E242" s="71">
        <v>-2500</v>
      </c>
      <c r="F242" s="82">
        <v>0</v>
      </c>
      <c r="G242" s="103">
        <v>-2500</v>
      </c>
      <c r="I242" s="339">
        <v>-2500</v>
      </c>
    </row>
    <row r="243" spans="1:9" x14ac:dyDescent="0.35">
      <c r="A243" s="57" t="s">
        <v>107</v>
      </c>
      <c r="B243" s="167">
        <v>-2115.17</v>
      </c>
      <c r="C243" s="168">
        <v>-1796</v>
      </c>
      <c r="D243" s="172"/>
      <c r="E243" s="71">
        <v>-4000</v>
      </c>
      <c r="F243" s="82">
        <v>325</v>
      </c>
      <c r="G243" s="103">
        <v>-4000</v>
      </c>
      <c r="I243" s="339">
        <v>-4000</v>
      </c>
    </row>
    <row r="244" spans="1:9" x14ac:dyDescent="0.35">
      <c r="A244" s="58" t="s">
        <v>108</v>
      </c>
      <c r="B244" s="167">
        <v>-2585.7600000000002</v>
      </c>
      <c r="C244" s="168">
        <v>-501</v>
      </c>
      <c r="D244" s="172"/>
      <c r="E244" s="71">
        <v>-2000</v>
      </c>
      <c r="F244" s="82">
        <v>-383</v>
      </c>
      <c r="G244" s="103">
        <v>-2500</v>
      </c>
      <c r="I244" s="339">
        <v>-2500</v>
      </c>
    </row>
    <row r="245" spans="1:9" x14ac:dyDescent="0.35">
      <c r="A245" s="57" t="s">
        <v>109</v>
      </c>
      <c r="B245" s="167">
        <v>-1427.99</v>
      </c>
      <c r="C245" s="168">
        <v>-1899</v>
      </c>
      <c r="D245" s="172"/>
      <c r="E245" s="71">
        <v>-3000</v>
      </c>
      <c r="F245" s="82">
        <v>-972</v>
      </c>
      <c r="G245" s="103">
        <v>-3000</v>
      </c>
      <c r="I245" s="339">
        <v>-3000</v>
      </c>
    </row>
    <row r="246" spans="1:9" ht="15" thickBot="1" x14ac:dyDescent="0.4">
      <c r="A246" s="57" t="s">
        <v>110</v>
      </c>
      <c r="B246" s="169">
        <v>-30881.25</v>
      </c>
      <c r="C246" s="168">
        <v>-1008</v>
      </c>
      <c r="D246" s="172"/>
      <c r="E246" s="71">
        <v>-11000</v>
      </c>
      <c r="F246" s="82">
        <v>-868</v>
      </c>
      <c r="G246" s="103">
        <v>-8000</v>
      </c>
      <c r="I246" s="339">
        <v>-8000</v>
      </c>
    </row>
    <row r="247" spans="1:9" ht="15" thickBot="1" x14ac:dyDescent="0.4">
      <c r="A247" s="264" t="s">
        <v>111</v>
      </c>
      <c r="B247" s="270">
        <f>SUM(B237:B246)</f>
        <v>-55854.5</v>
      </c>
      <c r="C247" s="170">
        <f>SUM(C237:C246)</f>
        <v>-23975</v>
      </c>
      <c r="D247" s="245"/>
      <c r="E247" s="269">
        <f t="shared" ref="E247" si="85">SUM(E237:E246)</f>
        <v>-40300</v>
      </c>
      <c r="F247" s="280">
        <f>SUM(F237:F246)</f>
        <v>-8772</v>
      </c>
      <c r="G247" s="115">
        <f t="shared" ref="G247" si="86">SUM(G237:G246)</f>
        <v>-37800</v>
      </c>
      <c r="I247" s="341">
        <f>SUM(I237:I246)</f>
        <v>-37800</v>
      </c>
    </row>
    <row r="248" spans="1:9" x14ac:dyDescent="0.35">
      <c r="A248" s="77"/>
      <c r="B248" s="68"/>
      <c r="C248" s="68"/>
      <c r="D248" s="68"/>
      <c r="E248" s="68"/>
      <c r="F248" s="68"/>
      <c r="G248" s="68"/>
      <c r="I248" s="68"/>
    </row>
    <row r="249" spans="1:9" x14ac:dyDescent="0.35">
      <c r="A249" s="60"/>
      <c r="B249" s="68"/>
      <c r="C249" s="68"/>
      <c r="D249" s="68"/>
      <c r="E249" s="78"/>
      <c r="F249" s="78"/>
      <c r="G249" s="78"/>
      <c r="I249" s="78"/>
    </row>
    <row r="250" spans="1:9" ht="15" thickBot="1" x14ac:dyDescent="0.4">
      <c r="A250" s="59" t="s">
        <v>112</v>
      </c>
      <c r="B250" s="69"/>
      <c r="C250" s="69"/>
      <c r="D250" s="69"/>
      <c r="E250" s="69"/>
      <c r="F250" s="69"/>
      <c r="G250" s="52"/>
      <c r="I250" s="52"/>
    </row>
    <row r="251" spans="1:9" x14ac:dyDescent="0.35">
      <c r="A251" s="60"/>
      <c r="B251" s="220" t="s">
        <v>244</v>
      </c>
      <c r="C251" s="221" t="s">
        <v>249</v>
      </c>
      <c r="D251" s="234"/>
      <c r="E251" s="265" t="s">
        <v>155</v>
      </c>
      <c r="F251" s="273" t="s">
        <v>297</v>
      </c>
      <c r="G251" s="222" t="s">
        <v>242</v>
      </c>
      <c r="I251" s="364" t="s">
        <v>242</v>
      </c>
    </row>
    <row r="252" spans="1:9" x14ac:dyDescent="0.35">
      <c r="A252" s="60"/>
      <c r="B252" s="223" t="s">
        <v>245</v>
      </c>
      <c r="C252" s="224" t="s">
        <v>250</v>
      </c>
      <c r="D252" s="234"/>
      <c r="E252" s="266" t="s">
        <v>1</v>
      </c>
      <c r="F252" s="274" t="s">
        <v>241</v>
      </c>
      <c r="G252" s="225" t="s">
        <v>243</v>
      </c>
      <c r="I252" s="365" t="s">
        <v>243</v>
      </c>
    </row>
    <row r="253" spans="1:9" ht="15" thickBot="1" x14ac:dyDescent="0.4">
      <c r="A253" s="74"/>
      <c r="B253" s="226"/>
      <c r="C253" s="227"/>
      <c r="D253" s="234"/>
      <c r="E253" s="267" t="s">
        <v>192</v>
      </c>
      <c r="F253" s="275" t="s">
        <v>192</v>
      </c>
      <c r="G253" s="228" t="s">
        <v>192</v>
      </c>
      <c r="I253" s="366" t="s">
        <v>304</v>
      </c>
    </row>
    <row r="254" spans="1:9" x14ac:dyDescent="0.35">
      <c r="A254" s="58" t="s">
        <v>162</v>
      </c>
      <c r="B254" s="167">
        <v>-6124.32</v>
      </c>
      <c r="C254" s="168">
        <v>-5560</v>
      </c>
      <c r="D254" s="172"/>
      <c r="E254" s="71">
        <v>-6000</v>
      </c>
      <c r="F254" s="82">
        <v>-1488</v>
      </c>
      <c r="G254" s="110">
        <v>-6200</v>
      </c>
      <c r="I254" s="339">
        <v>-6200</v>
      </c>
    </row>
    <row r="255" spans="1:9" x14ac:dyDescent="0.35">
      <c r="A255" s="58" t="s">
        <v>113</v>
      </c>
      <c r="B255" s="167">
        <v>-10300</v>
      </c>
      <c r="C255" s="168">
        <v>-11000</v>
      </c>
      <c r="D255" s="172"/>
      <c r="E255" s="71">
        <v>-11500</v>
      </c>
      <c r="F255" s="82">
        <v>0</v>
      </c>
      <c r="G255" s="110">
        <v>-11400</v>
      </c>
      <c r="I255" s="339">
        <v>-11400</v>
      </c>
    </row>
    <row r="256" spans="1:9" x14ac:dyDescent="0.35">
      <c r="A256" s="58" t="s">
        <v>114</v>
      </c>
      <c r="B256" s="167">
        <v>-1693.99</v>
      </c>
      <c r="C256" s="168">
        <v>-196</v>
      </c>
      <c r="D256" s="172"/>
      <c r="E256" s="71">
        <v>-1000</v>
      </c>
      <c r="F256" s="82">
        <v>-700</v>
      </c>
      <c r="G256" s="110">
        <v>-1500</v>
      </c>
      <c r="I256" s="339">
        <v>-1500</v>
      </c>
    </row>
    <row r="257" spans="1:9" x14ac:dyDescent="0.35">
      <c r="A257" s="76" t="s">
        <v>293</v>
      </c>
      <c r="B257" s="167">
        <v>-975.55</v>
      </c>
      <c r="C257" s="168">
        <v>-1006</v>
      </c>
      <c r="D257" s="172"/>
      <c r="E257" s="71">
        <v>-1100</v>
      </c>
      <c r="F257" s="82">
        <v>-331</v>
      </c>
      <c r="G257" s="110">
        <v>-1300</v>
      </c>
      <c r="I257" s="339">
        <v>-1300</v>
      </c>
    </row>
    <row r="258" spans="1:9" x14ac:dyDescent="0.35">
      <c r="A258" s="58" t="s">
        <v>115</v>
      </c>
      <c r="B258" s="167">
        <v>-7649.73</v>
      </c>
      <c r="C258" s="168">
        <v>-8669</v>
      </c>
      <c r="D258" s="172"/>
      <c r="E258" s="71">
        <v>-8000</v>
      </c>
      <c r="F258" s="82">
        <v>-2765</v>
      </c>
      <c r="G258" s="110">
        <v>-9000</v>
      </c>
      <c r="I258" s="339">
        <v>-9000</v>
      </c>
    </row>
    <row r="259" spans="1:9" x14ac:dyDescent="0.35">
      <c r="A259" s="58" t="s">
        <v>116</v>
      </c>
      <c r="B259" s="167">
        <v>-48743.57</v>
      </c>
      <c r="C259" s="168">
        <v>-28435</v>
      </c>
      <c r="D259" s="172"/>
      <c r="E259" s="71">
        <v>-37000</v>
      </c>
      <c r="F259" s="82">
        <v>-20224</v>
      </c>
      <c r="G259" s="110">
        <v>-37000</v>
      </c>
      <c r="I259" s="339">
        <v>-37000</v>
      </c>
    </row>
    <row r="260" spans="1:9" x14ac:dyDescent="0.35">
      <c r="A260" s="58" t="s">
        <v>117</v>
      </c>
      <c r="B260" s="167"/>
      <c r="C260" s="168">
        <v>0</v>
      </c>
      <c r="D260" s="172"/>
      <c r="E260" s="71">
        <v>0</v>
      </c>
      <c r="F260" s="82">
        <v>0</v>
      </c>
      <c r="G260" s="110">
        <v>0</v>
      </c>
      <c r="I260" s="339">
        <v>0</v>
      </c>
    </row>
    <row r="261" spans="1:9" x14ac:dyDescent="0.35">
      <c r="A261" s="58" t="s">
        <v>118</v>
      </c>
      <c r="B261" s="167">
        <v>-4110.3100000000004</v>
      </c>
      <c r="C261" s="168">
        <v>-117</v>
      </c>
      <c r="D261" s="172"/>
      <c r="E261" s="71">
        <v>-3000</v>
      </c>
      <c r="F261" s="82">
        <v>0</v>
      </c>
      <c r="G261" s="110">
        <v>-3000</v>
      </c>
      <c r="I261" s="339">
        <v>-3000</v>
      </c>
    </row>
    <row r="262" spans="1:9" x14ac:dyDescent="0.35">
      <c r="A262" s="58" t="s">
        <v>119</v>
      </c>
      <c r="B262" s="167">
        <v>-1327</v>
      </c>
      <c r="C262" s="168">
        <v>-392</v>
      </c>
      <c r="D262" s="172"/>
      <c r="E262" s="71">
        <v>-600</v>
      </c>
      <c r="F262" s="82">
        <v>-192</v>
      </c>
      <c r="G262" s="110">
        <v>-800</v>
      </c>
      <c r="I262" s="339">
        <v>-800</v>
      </c>
    </row>
    <row r="263" spans="1:9" x14ac:dyDescent="0.35">
      <c r="A263" s="58" t="s">
        <v>120</v>
      </c>
      <c r="B263" s="167">
        <v>-3954.65</v>
      </c>
      <c r="C263" s="168">
        <v>-253</v>
      </c>
      <c r="D263" s="172"/>
      <c r="E263" s="71">
        <v>-2000</v>
      </c>
      <c r="F263" s="82">
        <v>-686</v>
      </c>
      <c r="G263" s="110">
        <v>-2000</v>
      </c>
      <c r="I263" s="339">
        <v>-2000</v>
      </c>
    </row>
    <row r="264" spans="1:9" x14ac:dyDescent="0.35">
      <c r="A264" s="58" t="s">
        <v>121</v>
      </c>
      <c r="B264" s="167">
        <v>-27399.39</v>
      </c>
      <c r="C264" s="168">
        <v>-23760</v>
      </c>
      <c r="D264" s="172"/>
      <c r="E264" s="71">
        <v>-27000</v>
      </c>
      <c r="F264" s="82">
        <v>-8597</v>
      </c>
      <c r="G264" s="110">
        <v>-27000</v>
      </c>
      <c r="I264" s="339">
        <v>-27000</v>
      </c>
    </row>
    <row r="265" spans="1:9" x14ac:dyDescent="0.35">
      <c r="A265" s="58" t="s">
        <v>122</v>
      </c>
      <c r="B265" s="167">
        <v>-3835.45</v>
      </c>
      <c r="C265" s="168">
        <v>-1543</v>
      </c>
      <c r="D265" s="172"/>
      <c r="E265" s="71">
        <v>-5000</v>
      </c>
      <c r="F265" s="82">
        <v>-2044</v>
      </c>
      <c r="G265" s="110">
        <v>-7000</v>
      </c>
      <c r="I265" s="339">
        <v>-7000</v>
      </c>
    </row>
    <row r="266" spans="1:9" x14ac:dyDescent="0.35">
      <c r="A266" s="58" t="s">
        <v>123</v>
      </c>
      <c r="B266" s="167">
        <v>-2950</v>
      </c>
      <c r="C266" s="168">
        <v>-2575</v>
      </c>
      <c r="D266" s="172"/>
      <c r="E266" s="71">
        <v>-2000</v>
      </c>
      <c r="F266" s="82">
        <v>-1000</v>
      </c>
      <c r="G266" s="110">
        <v>-2000</v>
      </c>
      <c r="I266" s="339">
        <v>-2000</v>
      </c>
    </row>
    <row r="267" spans="1:9" x14ac:dyDescent="0.35">
      <c r="A267" s="58" t="s">
        <v>124</v>
      </c>
      <c r="B267" s="167">
        <v>-9618.07</v>
      </c>
      <c r="C267" s="168">
        <v>-3829</v>
      </c>
      <c r="D267" s="172"/>
      <c r="E267" s="71">
        <v>-6000</v>
      </c>
      <c r="F267" s="82">
        <v>-1483</v>
      </c>
      <c r="G267" s="110">
        <v>-5000</v>
      </c>
      <c r="I267" s="339">
        <v>-6000</v>
      </c>
    </row>
    <row r="268" spans="1:9" x14ac:dyDescent="0.35">
      <c r="A268" s="58" t="s">
        <v>125</v>
      </c>
      <c r="B268" s="167">
        <v>-6267.18</v>
      </c>
      <c r="C268" s="168">
        <v>-1500</v>
      </c>
      <c r="D268" s="172"/>
      <c r="E268" s="71">
        <v>-3000</v>
      </c>
      <c r="F268" s="82">
        <v>-694</v>
      </c>
      <c r="G268" s="110">
        <v>-3000</v>
      </c>
      <c r="I268" s="339">
        <v>-3000</v>
      </c>
    </row>
    <row r="269" spans="1:9" x14ac:dyDescent="0.35">
      <c r="A269" s="58" t="s">
        <v>126</v>
      </c>
      <c r="B269" s="167">
        <v>-17793</v>
      </c>
      <c r="C269" s="168">
        <v>-17448</v>
      </c>
      <c r="D269" s="172"/>
      <c r="E269" s="71">
        <v>-17448</v>
      </c>
      <c r="F269" s="82">
        <v>-17448</v>
      </c>
      <c r="G269" s="110">
        <v>-17448</v>
      </c>
      <c r="I269" s="339">
        <v>-17448</v>
      </c>
    </row>
    <row r="270" spans="1:9" x14ac:dyDescent="0.35">
      <c r="A270" s="58" t="s">
        <v>127</v>
      </c>
      <c r="B270" s="167">
        <v>-1069.1600000000001</v>
      </c>
      <c r="C270" s="168">
        <v>-14992</v>
      </c>
      <c r="D270" s="172"/>
      <c r="E270" s="71">
        <v>-12000</v>
      </c>
      <c r="F270" s="82">
        <v>-1903</v>
      </c>
      <c r="G270" s="110">
        <v>-15000</v>
      </c>
      <c r="I270" s="339">
        <v>-15000</v>
      </c>
    </row>
    <row r="271" spans="1:9" x14ac:dyDescent="0.35">
      <c r="A271" s="58" t="s">
        <v>128</v>
      </c>
      <c r="B271" s="167">
        <v>-16901.39</v>
      </c>
      <c r="C271" s="168">
        <v>-14078</v>
      </c>
      <c r="D271" s="172"/>
      <c r="E271" s="71">
        <v>-11700</v>
      </c>
      <c r="F271" s="82">
        <v>-3022</v>
      </c>
      <c r="G271" s="110">
        <v>-6000</v>
      </c>
      <c r="I271" s="339">
        <v>-6000</v>
      </c>
    </row>
    <row r="272" spans="1:9" x14ac:dyDescent="0.35">
      <c r="A272" s="58" t="s">
        <v>163</v>
      </c>
      <c r="B272" s="167">
        <v>0</v>
      </c>
      <c r="C272" s="168">
        <v>0</v>
      </c>
      <c r="D272" s="172"/>
      <c r="E272" s="71">
        <v>-1000</v>
      </c>
      <c r="F272" s="82">
        <v>0</v>
      </c>
      <c r="G272" s="110">
        <v>-1000</v>
      </c>
      <c r="I272" s="339">
        <v>-1000</v>
      </c>
    </row>
    <row r="273" spans="1:9" x14ac:dyDescent="0.35">
      <c r="A273" s="57" t="s">
        <v>212</v>
      </c>
      <c r="B273" s="167">
        <v>-358104.57</v>
      </c>
      <c r="C273" s="168">
        <v>-278552</v>
      </c>
      <c r="D273" s="172"/>
      <c r="E273" s="71">
        <v>-319260</v>
      </c>
      <c r="F273" s="82">
        <v>-100271</v>
      </c>
      <c r="G273" s="110">
        <v>-319260</v>
      </c>
      <c r="I273" s="339">
        <v>-328500</v>
      </c>
    </row>
    <row r="274" spans="1:9" x14ac:dyDescent="0.35">
      <c r="A274" s="58" t="s">
        <v>129</v>
      </c>
      <c r="B274" s="167">
        <v>-83165.990000000005</v>
      </c>
      <c r="C274" s="168">
        <v>-54050</v>
      </c>
      <c r="D274" s="172"/>
      <c r="E274" s="71">
        <v>-26500</v>
      </c>
      <c r="F274" s="82">
        <v>-13260</v>
      </c>
      <c r="G274" s="110">
        <v>-48960</v>
      </c>
      <c r="I274" s="339">
        <v>-62016</v>
      </c>
    </row>
    <row r="275" spans="1:9" x14ac:dyDescent="0.35">
      <c r="A275" s="58" t="s">
        <v>130</v>
      </c>
      <c r="B275" s="167">
        <v>-3510.1</v>
      </c>
      <c r="C275" s="168">
        <v>-613</v>
      </c>
      <c r="D275" s="172"/>
      <c r="E275" s="71">
        <v>-500</v>
      </c>
      <c r="F275" s="82">
        <v>-275</v>
      </c>
      <c r="G275" s="110">
        <v>-500</v>
      </c>
      <c r="I275" s="339">
        <v>-500</v>
      </c>
    </row>
    <row r="276" spans="1:9" x14ac:dyDescent="0.35">
      <c r="A276" s="58" t="s">
        <v>131</v>
      </c>
      <c r="B276" s="167">
        <v>-38917.18</v>
      </c>
      <c r="C276" s="168">
        <v>-7352</v>
      </c>
      <c r="D276" s="172"/>
      <c r="E276" s="71">
        <v>-25969</v>
      </c>
      <c r="F276" s="82">
        <v>-9313</v>
      </c>
      <c r="G276" s="110">
        <v>-26250</v>
      </c>
      <c r="I276" s="339">
        <v>-33230</v>
      </c>
    </row>
    <row r="277" spans="1:9" x14ac:dyDescent="0.35">
      <c r="A277" s="58" t="s">
        <v>251</v>
      </c>
      <c r="B277" s="167">
        <v>-270</v>
      </c>
      <c r="C277" s="168">
        <v>0</v>
      </c>
      <c r="D277" s="172"/>
      <c r="E277" s="71">
        <v>0</v>
      </c>
      <c r="F277" s="82">
        <v>0</v>
      </c>
      <c r="G277" s="110">
        <v>0</v>
      </c>
      <c r="I277" s="339">
        <v>0</v>
      </c>
    </row>
    <row r="278" spans="1:9" ht="15" thickBot="1" x14ac:dyDescent="0.4">
      <c r="A278" s="57" t="s">
        <v>274</v>
      </c>
      <c r="B278" s="171">
        <v>0</v>
      </c>
      <c r="C278" s="168">
        <v>0</v>
      </c>
      <c r="D278" s="172"/>
      <c r="E278" s="71">
        <v>-12000</v>
      </c>
      <c r="F278" s="82">
        <v>-709</v>
      </c>
      <c r="G278" s="110">
        <v>-12000</v>
      </c>
      <c r="I278" s="339">
        <v>-12000</v>
      </c>
    </row>
    <row r="279" spans="1:9" ht="15" thickBot="1" x14ac:dyDescent="0.4">
      <c r="A279" s="55" t="s">
        <v>132</v>
      </c>
      <c r="B279" s="159">
        <f>SUM(B254:B278)</f>
        <v>-654680.60000000009</v>
      </c>
      <c r="C279" s="170">
        <f>SUM(C254:C278)</f>
        <v>-475920</v>
      </c>
      <c r="D279" s="245"/>
      <c r="E279" s="269">
        <f t="shared" ref="E279" si="87">SUM(E254:E278)</f>
        <v>-539577</v>
      </c>
      <c r="F279" s="280">
        <f>SUM(F254:F278)</f>
        <v>-186405</v>
      </c>
      <c r="G279" s="115">
        <f t="shared" ref="G279" si="88">SUM(G254:G278)</f>
        <v>-562618</v>
      </c>
      <c r="I279" s="341">
        <f>SUM(I254:I278)</f>
        <v>-592894</v>
      </c>
    </row>
    <row r="280" spans="1:9" x14ac:dyDescent="0.35">
      <c r="A280" s="56"/>
      <c r="B280" s="68"/>
      <c r="C280" s="172"/>
      <c r="D280" s="172"/>
      <c r="E280" s="78"/>
      <c r="F280" s="78"/>
      <c r="G280" s="78"/>
      <c r="I280" s="78"/>
    </row>
    <row r="281" spans="1:9" ht="15" thickBot="1" x14ac:dyDescent="0.4">
      <c r="A281" s="56" t="s">
        <v>133</v>
      </c>
      <c r="B281" s="68"/>
      <c r="C281" s="68"/>
      <c r="D281" s="68"/>
      <c r="E281" s="52"/>
      <c r="F281" s="52"/>
      <c r="G281" s="52"/>
      <c r="I281" s="52"/>
    </row>
    <row r="282" spans="1:9" ht="15" thickTop="1" x14ac:dyDescent="0.35">
      <c r="A282" s="79"/>
      <c r="B282" s="246" t="s">
        <v>244</v>
      </c>
      <c r="C282" s="221" t="s">
        <v>249</v>
      </c>
      <c r="D282" s="234"/>
      <c r="E282" s="265" t="s">
        <v>155</v>
      </c>
      <c r="F282" s="273" t="s">
        <v>299</v>
      </c>
      <c r="G282" s="222" t="s">
        <v>242</v>
      </c>
      <c r="I282" s="364" t="s">
        <v>242</v>
      </c>
    </row>
    <row r="283" spans="1:9" x14ac:dyDescent="0.35">
      <c r="A283" s="60"/>
      <c r="B283" s="247" t="s">
        <v>245</v>
      </c>
      <c r="C283" s="224" t="s">
        <v>250</v>
      </c>
      <c r="D283" s="234"/>
      <c r="E283" s="266" t="s">
        <v>1</v>
      </c>
      <c r="F283" s="274" t="s">
        <v>241</v>
      </c>
      <c r="G283" s="225" t="s">
        <v>243</v>
      </c>
      <c r="I283" s="365" t="s">
        <v>243</v>
      </c>
    </row>
    <row r="284" spans="1:9" ht="15" thickBot="1" x14ac:dyDescent="0.4">
      <c r="A284" s="74"/>
      <c r="B284" s="248"/>
      <c r="C284" s="227"/>
      <c r="D284" s="234"/>
      <c r="E284" s="267" t="s">
        <v>192</v>
      </c>
      <c r="F284" s="275" t="s">
        <v>192</v>
      </c>
      <c r="G284" s="228" t="s">
        <v>192</v>
      </c>
      <c r="I284" s="366" t="s">
        <v>304</v>
      </c>
    </row>
    <row r="285" spans="1:9" x14ac:dyDescent="0.35">
      <c r="A285" s="56"/>
      <c r="B285" s="173"/>
      <c r="C285" s="145"/>
      <c r="D285" s="69"/>
      <c r="E285" s="71"/>
      <c r="F285" s="89"/>
      <c r="G285" s="110"/>
      <c r="I285" s="339"/>
    </row>
    <row r="286" spans="1:9" x14ac:dyDescent="0.35">
      <c r="A286" s="58" t="s">
        <v>194</v>
      </c>
      <c r="B286" s="174">
        <v>3875</v>
      </c>
      <c r="C286" s="145">
        <v>0</v>
      </c>
      <c r="D286" s="69"/>
      <c r="E286" s="71">
        <v>2000</v>
      </c>
      <c r="F286" s="89">
        <v>770</v>
      </c>
      <c r="G286" s="110">
        <v>770</v>
      </c>
      <c r="I286" s="339">
        <v>770</v>
      </c>
    </row>
    <row r="287" spans="1:9" x14ac:dyDescent="0.35">
      <c r="A287" s="58" t="s">
        <v>134</v>
      </c>
      <c r="B287" s="175">
        <v>3058</v>
      </c>
      <c r="C287" s="145">
        <v>1247</v>
      </c>
      <c r="D287" s="69"/>
      <c r="E287" s="71">
        <v>600</v>
      </c>
      <c r="F287" s="89">
        <v>108</v>
      </c>
      <c r="G287" s="110">
        <v>150</v>
      </c>
      <c r="I287" s="339">
        <v>150</v>
      </c>
    </row>
    <row r="288" spans="1:9" ht="15" thickBot="1" x14ac:dyDescent="0.4">
      <c r="A288" s="58" t="s">
        <v>135</v>
      </c>
      <c r="B288" s="174">
        <v>184</v>
      </c>
      <c r="C288" s="145">
        <v>0</v>
      </c>
      <c r="D288" s="69"/>
      <c r="E288" s="71">
        <v>100</v>
      </c>
      <c r="F288" s="89">
        <v>0</v>
      </c>
      <c r="G288" s="110">
        <v>0</v>
      </c>
      <c r="I288" s="339">
        <v>0</v>
      </c>
    </row>
    <row r="289" spans="1:9" ht="15" thickBot="1" x14ac:dyDescent="0.4">
      <c r="A289" s="56" t="s">
        <v>254</v>
      </c>
      <c r="B289" s="315">
        <f>SUM(B286-B287-B288)</f>
        <v>633</v>
      </c>
      <c r="C289" s="158">
        <f>SUM(C286-C287-C288)</f>
        <v>-1247</v>
      </c>
      <c r="D289" s="69"/>
      <c r="E289" s="317">
        <f>SUM(E286-E287-E288)</f>
        <v>1300</v>
      </c>
      <c r="F289" s="91">
        <f>SUM(F286-F287-F288)</f>
        <v>662</v>
      </c>
      <c r="G289" s="116">
        <f>SUM(G286-G287-G288)</f>
        <v>620</v>
      </c>
      <c r="I289" s="338">
        <f>SUM(I286-I287-I288)</f>
        <v>620</v>
      </c>
    </row>
    <row r="290" spans="1:9" ht="15" thickBot="1" x14ac:dyDescent="0.4">
      <c r="A290" s="56"/>
      <c r="B290" s="174"/>
      <c r="C290" s="157"/>
      <c r="D290" s="69"/>
      <c r="E290" s="75"/>
      <c r="F290" s="90"/>
      <c r="G290" s="114"/>
      <c r="I290" s="340"/>
    </row>
    <row r="291" spans="1:9" x14ac:dyDescent="0.35">
      <c r="A291" s="56"/>
      <c r="B291" s="136"/>
      <c r="C291" s="157"/>
      <c r="D291" s="69"/>
      <c r="E291" s="75"/>
      <c r="F291" s="90"/>
      <c r="G291" s="114"/>
      <c r="I291" s="340"/>
    </row>
    <row r="292" spans="1:9" x14ac:dyDescent="0.35">
      <c r="A292" s="58" t="s">
        <v>252</v>
      </c>
      <c r="B292" s="173">
        <v>19926</v>
      </c>
      <c r="C292" s="145">
        <v>0</v>
      </c>
      <c r="D292" s="69"/>
      <c r="E292" s="71">
        <v>4000</v>
      </c>
      <c r="F292" s="89">
        <v>0</v>
      </c>
      <c r="G292" s="110">
        <v>4160</v>
      </c>
      <c r="I292" s="339">
        <v>4160</v>
      </c>
    </row>
    <row r="293" spans="1:9" x14ac:dyDescent="0.35">
      <c r="A293" s="58" t="s">
        <v>210</v>
      </c>
      <c r="B293" s="174">
        <v>15642</v>
      </c>
      <c r="C293" s="145">
        <v>0</v>
      </c>
      <c r="D293" s="69"/>
      <c r="E293" s="71">
        <v>2000</v>
      </c>
      <c r="F293" s="89">
        <v>0</v>
      </c>
      <c r="G293" s="110">
        <v>1250</v>
      </c>
      <c r="I293" s="339">
        <v>1250</v>
      </c>
    </row>
    <row r="294" spans="1:9" ht="15" thickBot="1" x14ac:dyDescent="0.4">
      <c r="A294" s="58" t="s">
        <v>211</v>
      </c>
      <c r="B294" s="174">
        <v>0</v>
      </c>
      <c r="C294" s="145">
        <v>0</v>
      </c>
      <c r="D294" s="69"/>
      <c r="E294" s="71">
        <v>0</v>
      </c>
      <c r="F294" s="89">
        <v>0</v>
      </c>
      <c r="G294" s="110">
        <v>0</v>
      </c>
      <c r="I294" s="339">
        <v>0</v>
      </c>
    </row>
    <row r="295" spans="1:9" ht="15" thickBot="1" x14ac:dyDescent="0.4">
      <c r="A295" s="59" t="s">
        <v>253</v>
      </c>
      <c r="B295" s="315">
        <f>SUM(B292-B293-B294)</f>
        <v>4284</v>
      </c>
      <c r="C295" s="158">
        <v>0</v>
      </c>
      <c r="D295" s="69"/>
      <c r="E295" s="317">
        <v>2000</v>
      </c>
      <c r="F295" s="91">
        <f>SUM(F292-F293)</f>
        <v>0</v>
      </c>
      <c r="G295" s="116">
        <f>SUM(G292-G293-G294)</f>
        <v>2910</v>
      </c>
      <c r="I295" s="338">
        <f>SUM(I292-I293-I294)</f>
        <v>2910</v>
      </c>
    </row>
    <row r="296" spans="1:9" x14ac:dyDescent="0.35">
      <c r="A296" s="56"/>
      <c r="B296" s="136"/>
      <c r="C296" s="145"/>
      <c r="D296" s="69"/>
      <c r="E296" s="71"/>
      <c r="F296" s="89"/>
      <c r="G296" s="110"/>
      <c r="I296" s="339"/>
    </row>
    <row r="297" spans="1:9" x14ac:dyDescent="0.35">
      <c r="A297" s="58" t="s">
        <v>136</v>
      </c>
      <c r="B297" s="174">
        <v>39731</v>
      </c>
      <c r="C297" s="145">
        <v>2000</v>
      </c>
      <c r="D297" s="69"/>
      <c r="E297" s="71">
        <v>0</v>
      </c>
      <c r="F297" s="89">
        <v>0</v>
      </c>
      <c r="G297" s="110">
        <v>0</v>
      </c>
      <c r="I297" s="339">
        <v>0</v>
      </c>
    </row>
    <row r="298" spans="1:9" x14ac:dyDescent="0.35">
      <c r="A298" s="58" t="s">
        <v>137</v>
      </c>
      <c r="B298" s="173">
        <v>16283</v>
      </c>
      <c r="C298" s="145">
        <v>2445</v>
      </c>
      <c r="D298" s="69"/>
      <c r="E298" s="71">
        <v>0</v>
      </c>
      <c r="F298" s="89">
        <v>0</v>
      </c>
      <c r="G298" s="110">
        <v>0</v>
      </c>
      <c r="I298" s="339">
        <v>0</v>
      </c>
    </row>
    <row r="299" spans="1:9" ht="15" thickBot="1" x14ac:dyDescent="0.4">
      <c r="A299" s="58" t="s">
        <v>138</v>
      </c>
      <c r="B299" s="174">
        <v>542</v>
      </c>
      <c r="C299" s="145">
        <v>0</v>
      </c>
      <c r="D299" s="69"/>
      <c r="E299" s="71">
        <v>0</v>
      </c>
      <c r="F299" s="89">
        <v>0</v>
      </c>
      <c r="G299" s="110">
        <v>0</v>
      </c>
      <c r="I299" s="339">
        <v>0</v>
      </c>
    </row>
    <row r="300" spans="1:9" ht="15" thickBot="1" x14ac:dyDescent="0.4">
      <c r="A300" s="56" t="s">
        <v>255</v>
      </c>
      <c r="B300" s="315">
        <f>SUM(B297-B298-B299)</f>
        <v>22906</v>
      </c>
      <c r="C300" s="158">
        <f t="shared" ref="C300:E300" si="89">SUM(C297-C298-C299)</f>
        <v>-445</v>
      </c>
      <c r="D300" s="69"/>
      <c r="E300" s="317">
        <f t="shared" si="89"/>
        <v>0</v>
      </c>
      <c r="F300" s="91">
        <f>SUM(F297-F298-F299)</f>
        <v>0</v>
      </c>
      <c r="G300" s="116">
        <f t="shared" ref="G300" si="90">SUM(G297-G298-G299)</f>
        <v>0</v>
      </c>
      <c r="I300" s="338">
        <f>SUM(I297-I298-I299)</f>
        <v>0</v>
      </c>
    </row>
    <row r="301" spans="1:9" x14ac:dyDescent="0.35">
      <c r="A301" s="56"/>
      <c r="B301" s="175"/>
      <c r="C301" s="145"/>
      <c r="D301" s="69"/>
      <c r="E301" s="71"/>
      <c r="F301" s="89"/>
      <c r="G301" s="110"/>
      <c r="I301" s="339"/>
    </row>
    <row r="302" spans="1:9" x14ac:dyDescent="0.35">
      <c r="A302" s="58" t="s">
        <v>139</v>
      </c>
      <c r="B302" s="318">
        <v>13371</v>
      </c>
      <c r="C302" s="145">
        <v>0</v>
      </c>
      <c r="D302" s="69"/>
      <c r="E302" s="71">
        <v>5000</v>
      </c>
      <c r="F302" s="89">
        <v>0</v>
      </c>
      <c r="G302" s="110"/>
      <c r="I302" s="339">
        <v>0</v>
      </c>
    </row>
    <row r="303" spans="1:9" x14ac:dyDescent="0.35">
      <c r="A303" s="58" t="s">
        <v>140</v>
      </c>
      <c r="B303" s="175">
        <v>3651</v>
      </c>
      <c r="C303" s="145">
        <v>0</v>
      </c>
      <c r="D303" s="69"/>
      <c r="E303" s="71">
        <v>1000</v>
      </c>
      <c r="F303" s="89">
        <v>0</v>
      </c>
      <c r="G303" s="110"/>
      <c r="I303" s="339">
        <v>0</v>
      </c>
    </row>
    <row r="304" spans="1:9" ht="15" thickBot="1" x14ac:dyDescent="0.4">
      <c r="A304" s="58" t="s">
        <v>141</v>
      </c>
      <c r="B304" s="136">
        <v>552</v>
      </c>
      <c r="C304" s="145">
        <v>0</v>
      </c>
      <c r="D304" s="69"/>
      <c r="E304" s="71">
        <v>0</v>
      </c>
      <c r="F304" s="89">
        <v>0</v>
      </c>
      <c r="G304" s="110"/>
      <c r="I304" s="339">
        <v>0</v>
      </c>
    </row>
    <row r="305" spans="1:9" ht="15" thickBot="1" x14ac:dyDescent="0.4">
      <c r="A305" s="56" t="s">
        <v>256</v>
      </c>
      <c r="B305" s="315">
        <f>SUM(B302-B303-B304)</f>
        <v>9168</v>
      </c>
      <c r="C305" s="158">
        <f t="shared" ref="C305:E305" si="91">SUM(C302-C303-C304)</f>
        <v>0</v>
      </c>
      <c r="D305" s="69"/>
      <c r="E305" s="317">
        <f t="shared" si="91"/>
        <v>4000</v>
      </c>
      <c r="F305" s="91">
        <f>SUM(F302-F303-F304)</f>
        <v>0</v>
      </c>
      <c r="G305" s="116"/>
      <c r="I305" s="338">
        <v>0</v>
      </c>
    </row>
    <row r="306" spans="1:9" x14ac:dyDescent="0.35">
      <c r="A306" s="56"/>
      <c r="B306" s="136"/>
      <c r="C306" s="145"/>
      <c r="D306" s="69"/>
      <c r="E306" s="71"/>
      <c r="F306" s="89"/>
      <c r="G306" s="110"/>
      <c r="I306" s="339"/>
    </row>
    <row r="307" spans="1:9" x14ac:dyDescent="0.35">
      <c r="A307" s="58" t="s">
        <v>298</v>
      </c>
      <c r="B307" s="173">
        <v>5060</v>
      </c>
      <c r="C307" s="145">
        <v>0</v>
      </c>
      <c r="D307" s="69"/>
      <c r="E307" s="71">
        <v>5000</v>
      </c>
      <c r="F307" s="89">
        <v>0</v>
      </c>
      <c r="G307" s="110">
        <v>2000</v>
      </c>
      <c r="I307" s="339">
        <v>2000</v>
      </c>
    </row>
    <row r="308" spans="1:9" x14ac:dyDescent="0.35">
      <c r="A308" s="58" t="s">
        <v>142</v>
      </c>
      <c r="B308" s="174">
        <v>2548</v>
      </c>
      <c r="C308" s="145">
        <v>0</v>
      </c>
      <c r="D308" s="69"/>
      <c r="E308" s="71">
        <v>2100</v>
      </c>
      <c r="F308" s="89">
        <v>0</v>
      </c>
      <c r="G308" s="110">
        <v>1500</v>
      </c>
      <c r="I308" s="339">
        <v>1500</v>
      </c>
    </row>
    <row r="309" spans="1:9" ht="15" thickBot="1" x14ac:dyDescent="0.4">
      <c r="A309" s="58" t="s">
        <v>143</v>
      </c>
      <c r="B309" s="174">
        <v>0</v>
      </c>
      <c r="C309" s="145">
        <v>0</v>
      </c>
      <c r="D309" s="69"/>
      <c r="E309" s="71">
        <v>500</v>
      </c>
      <c r="F309" s="89">
        <v>0</v>
      </c>
      <c r="G309" s="110">
        <v>200</v>
      </c>
      <c r="I309" s="339">
        <v>200</v>
      </c>
    </row>
    <row r="310" spans="1:9" ht="15" thickBot="1" x14ac:dyDescent="0.4">
      <c r="A310" s="56" t="s">
        <v>257</v>
      </c>
      <c r="B310" s="315">
        <f>SUM(B307-B308-B309)</f>
        <v>2512</v>
      </c>
      <c r="C310" s="158">
        <v>0</v>
      </c>
      <c r="D310" s="69"/>
      <c r="E310" s="317">
        <f t="shared" ref="E310" si="92">SUM(E307-E308-E309)</f>
        <v>2400</v>
      </c>
      <c r="F310" s="91">
        <f>SUM(F307-F308-F309)</f>
        <v>0</v>
      </c>
      <c r="G310" s="116">
        <f>SUM(G307-G308-G309)</f>
        <v>300</v>
      </c>
      <c r="I310" s="338">
        <f>SUM(I307-I308-I309)</f>
        <v>300</v>
      </c>
    </row>
    <row r="311" spans="1:9" x14ac:dyDescent="0.35">
      <c r="A311" s="56"/>
      <c r="B311" s="175"/>
      <c r="C311" s="145"/>
      <c r="D311" s="69"/>
      <c r="E311" s="71"/>
      <c r="F311" s="89"/>
      <c r="G311" s="110"/>
      <c r="I311" s="339"/>
    </row>
    <row r="312" spans="1:9" x14ac:dyDescent="0.35">
      <c r="A312" s="58" t="s">
        <v>290</v>
      </c>
      <c r="B312" s="174">
        <v>1440</v>
      </c>
      <c r="C312" s="145">
        <v>0</v>
      </c>
      <c r="D312" s="69"/>
      <c r="E312" s="71">
        <v>2275</v>
      </c>
      <c r="F312" s="89">
        <v>0</v>
      </c>
      <c r="G312" s="110">
        <v>1750</v>
      </c>
      <c r="I312" s="339">
        <v>1750</v>
      </c>
    </row>
    <row r="313" spans="1:9" x14ac:dyDescent="0.35">
      <c r="A313" s="58" t="s">
        <v>144</v>
      </c>
      <c r="B313" s="176">
        <v>1139</v>
      </c>
      <c r="C313" s="145">
        <v>0</v>
      </c>
      <c r="D313" s="69"/>
      <c r="E313" s="71">
        <v>1170</v>
      </c>
      <c r="F313" s="89">
        <v>0</v>
      </c>
      <c r="G313" s="110">
        <v>1250</v>
      </c>
      <c r="I313" s="339">
        <v>1250</v>
      </c>
    </row>
    <row r="314" spans="1:9" ht="15" thickBot="1" x14ac:dyDescent="0.4">
      <c r="A314" s="58" t="s">
        <v>145</v>
      </c>
      <c r="B314" s="174">
        <v>230</v>
      </c>
      <c r="C314" s="145">
        <v>0</v>
      </c>
      <c r="D314" s="69"/>
      <c r="E314" s="71">
        <v>0</v>
      </c>
      <c r="F314" s="89">
        <v>0</v>
      </c>
      <c r="G314" s="110">
        <v>0</v>
      </c>
      <c r="I314" s="339">
        <v>0</v>
      </c>
    </row>
    <row r="315" spans="1:9" ht="15" thickBot="1" x14ac:dyDescent="0.4">
      <c r="A315" s="56" t="s">
        <v>258</v>
      </c>
      <c r="B315" s="315">
        <f>SUM(B312-B313-B314)</f>
        <v>71</v>
      </c>
      <c r="C315" s="158">
        <f t="shared" ref="C315:E315" si="93">SUM(C312-C313-C314)</f>
        <v>0</v>
      </c>
      <c r="D315" s="69"/>
      <c r="E315" s="317">
        <f t="shared" si="93"/>
        <v>1105</v>
      </c>
      <c r="F315" s="91">
        <v>0</v>
      </c>
      <c r="G315" s="116">
        <f t="shared" ref="G315" si="94">SUM(G312-G313-G314)</f>
        <v>500</v>
      </c>
      <c r="I315" s="338">
        <f>SUM(I312-I313-I314)</f>
        <v>500</v>
      </c>
    </row>
    <row r="316" spans="1:9" x14ac:dyDescent="0.35">
      <c r="A316" s="56"/>
      <c r="B316" s="174"/>
      <c r="C316" s="145"/>
      <c r="D316" s="69"/>
      <c r="E316" s="71"/>
      <c r="F316" s="89"/>
      <c r="G316" s="110"/>
      <c r="I316" s="339"/>
    </row>
    <row r="317" spans="1:9" x14ac:dyDescent="0.35">
      <c r="A317" s="58" t="s">
        <v>146</v>
      </c>
      <c r="B317" s="173">
        <v>2765</v>
      </c>
      <c r="C317" s="145">
        <v>0</v>
      </c>
      <c r="D317" s="69"/>
      <c r="E317" s="71">
        <v>2000</v>
      </c>
      <c r="F317" s="89">
        <v>0</v>
      </c>
      <c r="G317" s="110">
        <v>3000</v>
      </c>
      <c r="I317" s="339">
        <v>3000</v>
      </c>
    </row>
    <row r="318" spans="1:9" x14ac:dyDescent="0.35">
      <c r="A318" s="58" t="s">
        <v>147</v>
      </c>
      <c r="B318" s="173">
        <v>1162</v>
      </c>
      <c r="C318" s="145">
        <v>0</v>
      </c>
      <c r="D318" s="69"/>
      <c r="E318" s="71">
        <v>700</v>
      </c>
      <c r="F318" s="89">
        <v>0</v>
      </c>
      <c r="G318" s="110">
        <v>1500</v>
      </c>
      <c r="I318" s="339">
        <v>1500</v>
      </c>
    </row>
    <row r="319" spans="1:9" ht="15" thickBot="1" x14ac:dyDescent="0.4">
      <c r="A319" s="58" t="s">
        <v>148</v>
      </c>
      <c r="B319" s="175">
        <v>0</v>
      </c>
      <c r="C319" s="145">
        <v>0</v>
      </c>
      <c r="D319" s="69"/>
      <c r="E319" s="71">
        <v>200</v>
      </c>
      <c r="F319" s="89">
        <v>0</v>
      </c>
      <c r="G319" s="110">
        <v>200</v>
      </c>
      <c r="I319" s="339">
        <v>200</v>
      </c>
    </row>
    <row r="320" spans="1:9" ht="15" thickBot="1" x14ac:dyDescent="0.4">
      <c r="A320" s="56" t="s">
        <v>259</v>
      </c>
      <c r="B320" s="316">
        <f>SUM(B317-B318-B319)</f>
        <v>1603</v>
      </c>
      <c r="C320" s="158">
        <f t="shared" ref="C320:E320" si="95">SUM(C317-C318-C319)</f>
        <v>0</v>
      </c>
      <c r="D320" s="69"/>
      <c r="E320" s="317">
        <f t="shared" si="95"/>
        <v>1100</v>
      </c>
      <c r="F320" s="91">
        <f>SUM(F317-F318-F319)</f>
        <v>0</v>
      </c>
      <c r="G320" s="116">
        <f t="shared" ref="G320" si="96">SUM(G317-G318-G319)</f>
        <v>1300</v>
      </c>
      <c r="I320" s="338">
        <f>SUM(I317-I318-I319)</f>
        <v>1300</v>
      </c>
    </row>
    <row r="321" spans="1:9" x14ac:dyDescent="0.35">
      <c r="A321" s="56"/>
      <c r="B321" s="173"/>
      <c r="C321" s="145"/>
      <c r="D321" s="69"/>
      <c r="E321" s="71"/>
      <c r="F321" s="89"/>
      <c r="G321" s="110"/>
      <c r="I321" s="339"/>
    </row>
    <row r="322" spans="1:9" x14ac:dyDescent="0.35">
      <c r="A322" s="58" t="s">
        <v>149</v>
      </c>
      <c r="B322" s="173">
        <v>0</v>
      </c>
      <c r="C322" s="145">
        <v>0</v>
      </c>
      <c r="D322" s="69"/>
      <c r="E322" s="71">
        <v>0</v>
      </c>
      <c r="F322" s="89">
        <v>0</v>
      </c>
      <c r="G322" s="110">
        <v>0</v>
      </c>
      <c r="I322" s="339">
        <v>0</v>
      </c>
    </row>
    <row r="323" spans="1:9" ht="15" thickBot="1" x14ac:dyDescent="0.4">
      <c r="A323" s="58" t="s">
        <v>289</v>
      </c>
      <c r="B323" s="175">
        <v>7664</v>
      </c>
      <c r="C323" s="145">
        <v>149</v>
      </c>
      <c r="D323" s="69"/>
      <c r="E323" s="71">
        <v>0</v>
      </c>
      <c r="F323" s="89">
        <v>150</v>
      </c>
      <c r="G323" s="110">
        <v>0</v>
      </c>
      <c r="I323" s="339">
        <v>0</v>
      </c>
    </row>
    <row r="324" spans="1:9" ht="15" thickBot="1" x14ac:dyDescent="0.4">
      <c r="A324" s="56" t="s">
        <v>150</v>
      </c>
      <c r="B324" s="315">
        <f>SUM(B322-B323)</f>
        <v>-7664</v>
      </c>
      <c r="C324" s="158">
        <f t="shared" ref="C324:E324" si="97">SUM(C322-C323)</f>
        <v>-149</v>
      </c>
      <c r="D324" s="69"/>
      <c r="E324" s="317">
        <f t="shared" si="97"/>
        <v>0</v>
      </c>
      <c r="F324" s="91">
        <f>SUM(F322-F323)</f>
        <v>-150</v>
      </c>
      <c r="G324" s="116">
        <f t="shared" ref="G324" si="98">SUM(G322-G323)</f>
        <v>0</v>
      </c>
      <c r="I324" s="338">
        <f>SUM(I322-I323)</f>
        <v>0</v>
      </c>
    </row>
    <row r="325" spans="1:9" x14ac:dyDescent="0.35">
      <c r="A325" s="56"/>
      <c r="B325" s="173"/>
      <c r="C325" s="145"/>
      <c r="D325" s="69"/>
      <c r="E325" s="71"/>
      <c r="F325" s="82"/>
      <c r="G325" s="103"/>
      <c r="I325" s="339"/>
    </row>
    <row r="326" spans="1:9" x14ac:dyDescent="0.35">
      <c r="A326" s="58" t="s">
        <v>151</v>
      </c>
      <c r="B326" s="174">
        <f>SUM(B286, B292, B297, B302, B307, B312, B317, B322)</f>
        <v>86168</v>
      </c>
      <c r="C326" s="145">
        <f>SUM(C286, C292, C297, C302, C307, C312, C317, C322)</f>
        <v>2000</v>
      </c>
      <c r="D326" s="69"/>
      <c r="E326" s="71">
        <f>SUM(E286, E292, E297, E302, E307, E312, E317, E322)</f>
        <v>20275</v>
      </c>
      <c r="F326" s="89">
        <f>SUM(F286, F292, F297, F302, F307, F312, F317, F322)</f>
        <v>770</v>
      </c>
      <c r="G326" s="110">
        <f>SUM(G286, G292, G297, G302, G307, G312, G317, G322)</f>
        <v>11680</v>
      </c>
      <c r="I326" s="339">
        <f>SUM(I286, I292, I297, I302, I307, I312, I317, I322)</f>
        <v>11680</v>
      </c>
    </row>
    <row r="327" spans="1:9" ht="15" thickBot="1" x14ac:dyDescent="0.4">
      <c r="A327" s="58" t="s">
        <v>152</v>
      </c>
      <c r="B327" s="174">
        <f>SUM(B287, B293, B298, B303, B308, B313, B318, B323)</f>
        <v>51147</v>
      </c>
      <c r="C327" s="145">
        <f>SUM(C287, C293, C298, C303, C308, C313, C318, C323, )</f>
        <v>3841</v>
      </c>
      <c r="D327" s="69"/>
      <c r="E327" s="71">
        <f>SUM(E287, E293, E303, E298, E308, E313, E318)</f>
        <v>7570</v>
      </c>
      <c r="F327" s="89">
        <f>SUM(F287, F293, F303, F298, F308, F313, F318)</f>
        <v>108</v>
      </c>
      <c r="G327" s="110">
        <f>SUM(G287, G293, G303, G298, G308, G313, G318)</f>
        <v>5650</v>
      </c>
      <c r="I327" s="339">
        <f>SUM(I287, I293, I303, I298, I308, I313, I318)</f>
        <v>5650</v>
      </c>
    </row>
    <row r="328" spans="1:9" ht="15" thickBot="1" x14ac:dyDescent="0.4">
      <c r="A328" s="58" t="s">
        <v>153</v>
      </c>
      <c r="B328" s="316">
        <f>SUM(B288, B294, B299, B304, B309, B314, B319)</f>
        <v>1508</v>
      </c>
      <c r="C328" s="145">
        <v>0</v>
      </c>
      <c r="D328" s="69"/>
      <c r="E328" s="71">
        <v>0</v>
      </c>
      <c r="F328" s="89">
        <v>0</v>
      </c>
      <c r="G328" s="110">
        <v>0</v>
      </c>
      <c r="I328" s="339">
        <v>0</v>
      </c>
    </row>
    <row r="329" spans="1:9" ht="15" thickBot="1" x14ac:dyDescent="0.4">
      <c r="A329" s="56" t="s">
        <v>154</v>
      </c>
      <c r="B329" s="175">
        <f>SUM(B326-B327-B328)</f>
        <v>33513</v>
      </c>
      <c r="C329" s="158">
        <f t="shared" ref="C329:E329" si="99">SUM(C326-C327-C328)</f>
        <v>-1841</v>
      </c>
      <c r="D329" s="69"/>
      <c r="E329" s="317">
        <f t="shared" si="99"/>
        <v>12705</v>
      </c>
      <c r="F329" s="92">
        <f>SUM(F326-F327-F328)</f>
        <v>662</v>
      </c>
      <c r="G329" s="117">
        <f t="shared" ref="G329" si="100">SUM(G326-G327-G328)</f>
        <v>6030</v>
      </c>
      <c r="I329" s="338">
        <f>SUM(I326-I327-I328)</f>
        <v>6030</v>
      </c>
    </row>
    <row r="330" spans="1:9" x14ac:dyDescent="0.35">
      <c r="A330" s="141" t="s">
        <v>291</v>
      </c>
      <c r="B330" s="141"/>
      <c r="C330" s="53"/>
      <c r="E330" s="177"/>
      <c r="F330" s="177"/>
      <c r="G330" s="177"/>
      <c r="I330" s="177"/>
    </row>
    <row r="331" spans="1:9" x14ac:dyDescent="0.35">
      <c r="A331" s="141"/>
      <c r="B331" s="141"/>
      <c r="C331" s="53"/>
      <c r="E331"/>
      <c r="F331"/>
      <c r="G331"/>
      <c r="I331"/>
    </row>
    <row r="332" spans="1:9" x14ac:dyDescent="0.35">
      <c r="A332" s="141"/>
      <c r="B332" s="141"/>
      <c r="C332" s="53"/>
      <c r="E332"/>
      <c r="F332"/>
      <c r="G332"/>
      <c r="I332"/>
    </row>
    <row r="333" spans="1:9" x14ac:dyDescent="0.35">
      <c r="A333" s="141"/>
      <c r="B333" s="141"/>
      <c r="C333" s="53"/>
      <c r="E333"/>
      <c r="F333"/>
      <c r="G333"/>
      <c r="I333"/>
    </row>
    <row r="334" spans="1:9" x14ac:dyDescent="0.35">
      <c r="A334" s="141"/>
      <c r="B334" s="141"/>
      <c r="C334" s="53"/>
      <c r="E334"/>
      <c r="F334"/>
      <c r="G334"/>
      <c r="I334"/>
    </row>
    <row r="335" spans="1:9" x14ac:dyDescent="0.35">
      <c r="A335" s="141"/>
      <c r="B335" s="141"/>
      <c r="C335" s="53"/>
      <c r="E335"/>
      <c r="F335"/>
      <c r="G335"/>
      <c r="I335"/>
    </row>
    <row r="336" spans="1:9" x14ac:dyDescent="0.35">
      <c r="A336" s="141"/>
      <c r="B336" s="141"/>
      <c r="C336" s="53"/>
      <c r="E336"/>
      <c r="F336"/>
      <c r="G336"/>
      <c r="I336"/>
    </row>
    <row r="337" spans="1:9" x14ac:dyDescent="0.35">
      <c r="A337" s="141"/>
      <c r="B337" s="141"/>
      <c r="C337" s="53"/>
      <c r="E337"/>
      <c r="F337"/>
      <c r="G337"/>
      <c r="I337"/>
    </row>
    <row r="338" spans="1:9" x14ac:dyDescent="0.35">
      <c r="A338" s="141"/>
      <c r="B338" s="141"/>
      <c r="C338" s="53"/>
      <c r="E338"/>
      <c r="F338"/>
      <c r="G338"/>
      <c r="I338"/>
    </row>
    <row r="339" spans="1:9" x14ac:dyDescent="0.35">
      <c r="B339" s="141"/>
      <c r="C339" s="135"/>
      <c r="D339" s="137"/>
      <c r="E339" s="141"/>
      <c r="F339" s="141"/>
    </row>
    <row r="340" spans="1:9" x14ac:dyDescent="0.35">
      <c r="B340" s="141"/>
      <c r="E340" s="141"/>
      <c r="F340" s="141"/>
    </row>
    <row r="341" spans="1:9" x14ac:dyDescent="0.35">
      <c r="B341" s="141"/>
      <c r="C341" s="135"/>
      <c r="D341" s="137"/>
      <c r="E341" s="141"/>
      <c r="F341" s="141"/>
    </row>
    <row r="342" spans="1:9" x14ac:dyDescent="0.35">
      <c r="B342" s="141"/>
      <c r="C342" s="137"/>
      <c r="D342" s="137"/>
      <c r="E342" s="141"/>
      <c r="F342" s="141"/>
    </row>
    <row r="343" spans="1:9" x14ac:dyDescent="0.35">
      <c r="B343" s="141"/>
      <c r="C343" s="137"/>
      <c r="D343" s="137"/>
      <c r="E343" s="141"/>
      <c r="F343" s="141"/>
    </row>
    <row r="344" spans="1:9" x14ac:dyDescent="0.35">
      <c r="A344" s="141"/>
      <c r="B344" s="141"/>
      <c r="C344" s="53"/>
      <c r="E344"/>
      <c r="F344"/>
      <c r="G344"/>
      <c r="I344"/>
    </row>
    <row r="345" spans="1:9" x14ac:dyDescent="0.35">
      <c r="A345" s="141"/>
      <c r="B345" s="141"/>
      <c r="C345" s="53"/>
      <c r="E345"/>
      <c r="F345"/>
      <c r="G345"/>
      <c r="I345"/>
    </row>
    <row r="346" spans="1:9" x14ac:dyDescent="0.35">
      <c r="A346" s="141"/>
      <c r="B346" s="141"/>
      <c r="C346" s="53"/>
      <c r="E346"/>
      <c r="F346"/>
      <c r="G346"/>
      <c r="I346"/>
    </row>
    <row r="347" spans="1:9" x14ac:dyDescent="0.35">
      <c r="A347" s="141"/>
      <c r="B347" s="141"/>
      <c r="C347" s="53"/>
      <c r="E347"/>
      <c r="F347"/>
      <c r="G347"/>
      <c r="I347"/>
    </row>
    <row r="348" spans="1:9" x14ac:dyDescent="0.35">
      <c r="A348" s="141"/>
      <c r="B348" s="141"/>
      <c r="C348" s="53"/>
      <c r="E348"/>
      <c r="F348"/>
      <c r="G348"/>
      <c r="I348"/>
    </row>
    <row r="349" spans="1:9" x14ac:dyDescent="0.35">
      <c r="A349" s="141"/>
      <c r="B349" s="141"/>
      <c r="C349" s="53"/>
      <c r="E349"/>
      <c r="F349"/>
      <c r="G349"/>
      <c r="I349"/>
    </row>
    <row r="350" spans="1:9" x14ac:dyDescent="0.35">
      <c r="A350" s="141"/>
      <c r="B350" s="141"/>
      <c r="C350" s="53"/>
      <c r="E350"/>
      <c r="F350"/>
      <c r="G350"/>
      <c r="I350"/>
    </row>
    <row r="351" spans="1:9" x14ac:dyDescent="0.35">
      <c r="A351" s="141"/>
      <c r="B351" s="141"/>
      <c r="C351" s="53"/>
      <c r="E351"/>
      <c r="F351"/>
      <c r="G351"/>
      <c r="I351"/>
    </row>
    <row r="352" spans="1:9" x14ac:dyDescent="0.35">
      <c r="A352" s="141"/>
      <c r="B352" s="141"/>
      <c r="C352" s="53"/>
      <c r="E352"/>
      <c r="F352"/>
      <c r="G352"/>
      <c r="I352"/>
    </row>
    <row r="353" spans="1:9" x14ac:dyDescent="0.35">
      <c r="A353" s="141"/>
      <c r="B353" s="53"/>
      <c r="C353" s="53"/>
      <c r="E353"/>
      <c r="F353"/>
      <c r="G353"/>
      <c r="I353"/>
    </row>
    <row r="354" spans="1:9" x14ac:dyDescent="0.35">
      <c r="A354" s="141"/>
      <c r="B354" s="53"/>
      <c r="C354" s="53"/>
      <c r="E354"/>
      <c r="F354"/>
      <c r="G354"/>
      <c r="I354"/>
    </row>
    <row r="355" spans="1:9" x14ac:dyDescent="0.35">
      <c r="A355" s="141"/>
      <c r="B355" s="53"/>
      <c r="C355" s="53"/>
      <c r="E355"/>
      <c r="F355"/>
      <c r="G355"/>
      <c r="I355"/>
    </row>
    <row r="356" spans="1:9" x14ac:dyDescent="0.35">
      <c r="A356" s="141"/>
      <c r="B356" s="53"/>
      <c r="C356" s="53"/>
      <c r="E356"/>
      <c r="F356"/>
      <c r="G356"/>
      <c r="I356"/>
    </row>
    <row r="357" spans="1:9" x14ac:dyDescent="0.35">
      <c r="A357" s="141"/>
      <c r="B357" s="53"/>
      <c r="C357" s="53"/>
      <c r="E357"/>
      <c r="F357"/>
      <c r="G357"/>
      <c r="I357"/>
    </row>
    <row r="358" spans="1:9" x14ac:dyDescent="0.35">
      <c r="A358" s="141"/>
      <c r="B358" s="53"/>
      <c r="C358" s="53"/>
      <c r="E358"/>
      <c r="F358"/>
      <c r="G358"/>
      <c r="I358"/>
    </row>
    <row r="359" spans="1:9" x14ac:dyDescent="0.35">
      <c r="B359" s="53"/>
      <c r="C359" s="53"/>
      <c r="E359"/>
      <c r="F359"/>
      <c r="G359"/>
      <c r="I359"/>
    </row>
    <row r="360" spans="1:9" x14ac:dyDescent="0.35">
      <c r="B360" s="53"/>
      <c r="C360" s="53"/>
      <c r="E360"/>
      <c r="F360"/>
      <c r="G360"/>
      <c r="I360"/>
    </row>
    <row r="361" spans="1:9" x14ac:dyDescent="0.35">
      <c r="B361" s="53"/>
      <c r="C361" s="53"/>
      <c r="E361"/>
      <c r="F361"/>
      <c r="G361"/>
      <c r="I361"/>
    </row>
    <row r="362" spans="1:9" x14ac:dyDescent="0.35">
      <c r="B362" s="53"/>
      <c r="C362" s="53"/>
      <c r="E362"/>
      <c r="F362"/>
      <c r="G362"/>
      <c r="I362"/>
    </row>
    <row r="363" spans="1:9" x14ac:dyDescent="0.35">
      <c r="B363" s="53"/>
      <c r="C363" s="53"/>
      <c r="E363"/>
      <c r="F363"/>
      <c r="G363"/>
      <c r="I363"/>
    </row>
    <row r="364" spans="1:9" x14ac:dyDescent="0.35">
      <c r="B364" s="53"/>
      <c r="C364" s="53"/>
      <c r="E364"/>
      <c r="F364"/>
      <c r="G364"/>
      <c r="I364"/>
    </row>
    <row r="365" spans="1:9" x14ac:dyDescent="0.35">
      <c r="B365" s="53"/>
      <c r="C365" s="53"/>
      <c r="E365"/>
      <c r="F365"/>
      <c r="G365"/>
      <c r="I365"/>
    </row>
    <row r="366" spans="1:9" x14ac:dyDescent="0.35">
      <c r="B366" s="53"/>
      <c r="C366" s="53"/>
      <c r="E366"/>
      <c r="F366"/>
      <c r="G366"/>
      <c r="I366"/>
    </row>
    <row r="367" spans="1:9" x14ac:dyDescent="0.35">
      <c r="B367" s="53"/>
      <c r="C367" s="53"/>
      <c r="E367"/>
      <c r="F367"/>
      <c r="G367"/>
      <c r="I367"/>
    </row>
    <row r="368" spans="1:9" x14ac:dyDescent="0.35">
      <c r="B368" s="53"/>
      <c r="C368" s="53"/>
      <c r="E368"/>
      <c r="F368"/>
      <c r="G368"/>
      <c r="I368"/>
    </row>
    <row r="369" spans="2:9" x14ac:dyDescent="0.35">
      <c r="B369" s="53"/>
      <c r="C369" s="53"/>
      <c r="E369"/>
      <c r="F369"/>
      <c r="G369"/>
      <c r="I369"/>
    </row>
    <row r="370" spans="2:9" x14ac:dyDescent="0.35">
      <c r="B370" s="53"/>
      <c r="C370" s="53"/>
      <c r="E370"/>
      <c r="F370"/>
      <c r="G370"/>
      <c r="I370"/>
    </row>
    <row r="371" spans="2:9" x14ac:dyDescent="0.35">
      <c r="B371" s="53"/>
      <c r="C371" s="53"/>
      <c r="E371"/>
      <c r="F371"/>
      <c r="G371"/>
      <c r="I371"/>
    </row>
    <row r="372" spans="2:9" x14ac:dyDescent="0.35">
      <c r="B372" s="53"/>
      <c r="C372" s="53"/>
      <c r="E372"/>
      <c r="F372"/>
      <c r="G372"/>
      <c r="I372"/>
    </row>
    <row r="373" spans="2:9" x14ac:dyDescent="0.35">
      <c r="B373" s="53"/>
      <c r="C373" s="53"/>
      <c r="E373"/>
      <c r="F373"/>
      <c r="G373"/>
      <c r="I373"/>
    </row>
    <row r="374" spans="2:9" x14ac:dyDescent="0.35">
      <c r="B374" s="53"/>
      <c r="C374" s="53"/>
      <c r="E374"/>
      <c r="F374"/>
      <c r="G374"/>
      <c r="I374"/>
    </row>
    <row r="375" spans="2:9" x14ac:dyDescent="0.35">
      <c r="B375" s="53"/>
      <c r="C375" s="53"/>
      <c r="E375"/>
      <c r="F375"/>
      <c r="G375"/>
      <c r="I375"/>
    </row>
    <row r="376" spans="2:9" x14ac:dyDescent="0.35">
      <c r="B376" s="53"/>
      <c r="C376" s="53"/>
      <c r="E376"/>
      <c r="F376"/>
      <c r="G376"/>
      <c r="I376"/>
    </row>
    <row r="377" spans="2:9" x14ac:dyDescent="0.35">
      <c r="B377" s="53"/>
      <c r="C377" s="53"/>
      <c r="E377"/>
      <c r="F377"/>
      <c r="G377"/>
      <c r="I377"/>
    </row>
    <row r="378" spans="2:9" x14ac:dyDescent="0.35">
      <c r="B378" s="53"/>
      <c r="C378" s="53"/>
      <c r="E378"/>
      <c r="F378"/>
      <c r="G378"/>
      <c r="I378"/>
    </row>
    <row r="379" spans="2:9" x14ac:dyDescent="0.35">
      <c r="B379" s="53"/>
      <c r="C379" s="53"/>
      <c r="E379"/>
      <c r="F379"/>
      <c r="G379"/>
      <c r="I379"/>
    </row>
    <row r="380" spans="2:9" x14ac:dyDescent="0.35">
      <c r="B380" s="53"/>
      <c r="C380" s="53"/>
      <c r="E380"/>
      <c r="F380"/>
      <c r="G380"/>
      <c r="I380"/>
    </row>
    <row r="381" spans="2:9" x14ac:dyDescent="0.35">
      <c r="B381" s="53"/>
      <c r="C381" s="53"/>
      <c r="E381"/>
      <c r="F381"/>
      <c r="G381"/>
      <c r="I381"/>
    </row>
    <row r="382" spans="2:9" x14ac:dyDescent="0.35">
      <c r="B382" s="53"/>
      <c r="C382" s="53"/>
      <c r="E382"/>
      <c r="F382"/>
      <c r="G382"/>
      <c r="I382"/>
    </row>
    <row r="383" spans="2:9" x14ac:dyDescent="0.35">
      <c r="B383" s="53"/>
      <c r="C383" s="53"/>
      <c r="E383"/>
      <c r="F383"/>
      <c r="G383"/>
      <c r="I383"/>
    </row>
    <row r="384" spans="2:9" x14ac:dyDescent="0.35">
      <c r="B384" s="53"/>
      <c r="C384" s="53"/>
      <c r="E384"/>
      <c r="F384"/>
      <c r="G384"/>
      <c r="I384"/>
    </row>
    <row r="385" spans="2:9" x14ac:dyDescent="0.35">
      <c r="B385" s="53"/>
      <c r="C385" s="53"/>
      <c r="E385"/>
      <c r="F385"/>
      <c r="G385"/>
      <c r="I385"/>
    </row>
    <row r="386" spans="2:9" x14ac:dyDescent="0.35">
      <c r="B386" s="53"/>
      <c r="C386" s="53"/>
      <c r="E386"/>
      <c r="F386"/>
      <c r="G386"/>
      <c r="I386"/>
    </row>
    <row r="387" spans="2:9" x14ac:dyDescent="0.35">
      <c r="B387" s="53"/>
      <c r="C387" s="53"/>
      <c r="E387"/>
      <c r="F387"/>
      <c r="G387"/>
      <c r="I387"/>
    </row>
    <row r="388" spans="2:9" x14ac:dyDescent="0.35">
      <c r="B388" s="53"/>
      <c r="C388" s="53"/>
      <c r="E388"/>
      <c r="F388"/>
      <c r="G388"/>
      <c r="I388"/>
    </row>
    <row r="389" spans="2:9" x14ac:dyDescent="0.35">
      <c r="B389" s="53"/>
      <c r="C389" s="53"/>
      <c r="E389"/>
      <c r="F389"/>
      <c r="G389"/>
      <c r="I389"/>
    </row>
    <row r="390" spans="2:9" x14ac:dyDescent="0.35">
      <c r="B390" s="53"/>
      <c r="C390" s="53"/>
      <c r="E390"/>
      <c r="F390"/>
      <c r="G390"/>
      <c r="I390"/>
    </row>
    <row r="391" spans="2:9" x14ac:dyDescent="0.35">
      <c r="B391" s="53"/>
      <c r="C391" s="53"/>
      <c r="E391"/>
      <c r="F391"/>
      <c r="G391"/>
      <c r="I391"/>
    </row>
    <row r="392" spans="2:9" x14ac:dyDescent="0.35">
      <c r="B392" s="53"/>
      <c r="C392" s="53"/>
      <c r="E392"/>
      <c r="F392"/>
      <c r="G392"/>
      <c r="I392"/>
    </row>
    <row r="393" spans="2:9" x14ac:dyDescent="0.35">
      <c r="B393" s="53"/>
      <c r="C393" s="53"/>
      <c r="E393"/>
      <c r="F393"/>
      <c r="G393"/>
      <c r="I393"/>
    </row>
    <row r="394" spans="2:9" x14ac:dyDescent="0.35">
      <c r="B394" s="53"/>
      <c r="C394" s="53"/>
      <c r="E394"/>
      <c r="F394"/>
      <c r="G394"/>
      <c r="I394"/>
    </row>
    <row r="395" spans="2:9" x14ac:dyDescent="0.35">
      <c r="B395" s="53"/>
      <c r="C395" s="53"/>
      <c r="E395"/>
      <c r="F395"/>
      <c r="G395"/>
      <c r="I395"/>
    </row>
    <row r="396" spans="2:9" x14ac:dyDescent="0.35">
      <c r="B396" s="53"/>
      <c r="C396" s="53"/>
      <c r="E396"/>
      <c r="F396"/>
      <c r="G396"/>
      <c r="I396"/>
    </row>
    <row r="397" spans="2:9" x14ac:dyDescent="0.35">
      <c r="B397" s="53"/>
      <c r="C397" s="53"/>
      <c r="E397"/>
      <c r="F397"/>
      <c r="G397"/>
      <c r="I397"/>
    </row>
    <row r="398" spans="2:9" x14ac:dyDescent="0.35">
      <c r="B398" s="53"/>
      <c r="C398" s="53"/>
      <c r="E398"/>
      <c r="F398"/>
      <c r="G398"/>
      <c r="I398"/>
    </row>
    <row r="399" spans="2:9" x14ac:dyDescent="0.35">
      <c r="B399" s="53"/>
      <c r="C399" s="53"/>
      <c r="E399"/>
      <c r="F399"/>
      <c r="G399"/>
      <c r="I399"/>
    </row>
    <row r="400" spans="2:9" x14ac:dyDescent="0.35">
      <c r="B400" s="53"/>
      <c r="C400" s="53"/>
      <c r="E400"/>
      <c r="F400"/>
      <c r="G400"/>
      <c r="I400"/>
    </row>
    <row r="401" spans="2:9" x14ac:dyDescent="0.35">
      <c r="B401" s="53"/>
      <c r="C401" s="53"/>
      <c r="E401"/>
      <c r="F401"/>
      <c r="G401"/>
      <c r="I401"/>
    </row>
    <row r="402" spans="2:9" x14ac:dyDescent="0.35">
      <c r="B402" s="53"/>
      <c r="C402" s="53"/>
      <c r="E402"/>
      <c r="F402"/>
      <c r="G402"/>
      <c r="I402"/>
    </row>
    <row r="403" spans="2:9" x14ac:dyDescent="0.35">
      <c r="B403" s="53"/>
      <c r="C403" s="53"/>
      <c r="E403"/>
      <c r="F403"/>
      <c r="G403"/>
      <c r="I403"/>
    </row>
    <row r="404" spans="2:9" x14ac:dyDescent="0.35">
      <c r="B404" s="53"/>
      <c r="C404" s="53"/>
      <c r="E404"/>
      <c r="F404"/>
      <c r="G404"/>
      <c r="I404"/>
    </row>
    <row r="405" spans="2:9" x14ac:dyDescent="0.35">
      <c r="B405" s="53"/>
      <c r="C405" s="53"/>
      <c r="E405"/>
      <c r="F405"/>
      <c r="G405"/>
      <c r="I405"/>
    </row>
    <row r="406" spans="2:9" x14ac:dyDescent="0.35">
      <c r="B406" s="53"/>
      <c r="C406" s="53"/>
      <c r="E406"/>
      <c r="F406"/>
      <c r="G406"/>
      <c r="I406"/>
    </row>
    <row r="407" spans="2:9" x14ac:dyDescent="0.35">
      <c r="B407" s="53"/>
      <c r="C407" s="53"/>
      <c r="E407"/>
      <c r="F407"/>
      <c r="G407"/>
      <c r="I407"/>
    </row>
    <row r="408" spans="2:9" x14ac:dyDescent="0.35">
      <c r="B408" s="53"/>
      <c r="C408" s="53"/>
      <c r="E408"/>
      <c r="F408"/>
      <c r="G408"/>
      <c r="I408"/>
    </row>
    <row r="409" spans="2:9" x14ac:dyDescent="0.35">
      <c r="B409" s="53"/>
      <c r="C409" s="53"/>
      <c r="E409"/>
      <c r="F409"/>
      <c r="G409"/>
      <c r="I409"/>
    </row>
    <row r="410" spans="2:9" x14ac:dyDescent="0.35">
      <c r="B410" s="53"/>
      <c r="C410" s="53"/>
      <c r="E410"/>
      <c r="F410"/>
      <c r="G410"/>
      <c r="I410"/>
    </row>
    <row r="411" spans="2:9" x14ac:dyDescent="0.35">
      <c r="B411" s="53"/>
      <c r="C411" s="53"/>
      <c r="E411"/>
      <c r="F411"/>
      <c r="G411"/>
      <c r="I411"/>
    </row>
    <row r="412" spans="2:9" x14ac:dyDescent="0.35">
      <c r="B412" s="53"/>
      <c r="C412" s="53"/>
      <c r="E412"/>
      <c r="F412"/>
      <c r="G412"/>
      <c r="I412"/>
    </row>
    <row r="413" spans="2:9" x14ac:dyDescent="0.35">
      <c r="B413" s="53"/>
      <c r="C413" s="53"/>
      <c r="E413"/>
      <c r="F413"/>
      <c r="G413"/>
      <c r="I413"/>
    </row>
    <row r="414" spans="2:9" x14ac:dyDescent="0.35">
      <c r="B414" s="53"/>
      <c r="C414" s="53"/>
      <c r="E414"/>
      <c r="F414"/>
      <c r="G414"/>
      <c r="I414"/>
    </row>
    <row r="415" spans="2:9" x14ac:dyDescent="0.35">
      <c r="B415" s="53"/>
      <c r="C415" s="53"/>
      <c r="E415"/>
      <c r="F415"/>
      <c r="G415"/>
      <c r="I415"/>
    </row>
    <row r="416" spans="2:9" x14ac:dyDescent="0.35">
      <c r="B416" s="53"/>
      <c r="C416" s="53"/>
      <c r="E416"/>
      <c r="F416"/>
      <c r="G416"/>
      <c r="I416"/>
    </row>
    <row r="417" spans="2:9" x14ac:dyDescent="0.35">
      <c r="B417" s="53"/>
      <c r="C417" s="53"/>
      <c r="E417"/>
      <c r="F417"/>
      <c r="G417"/>
      <c r="I417"/>
    </row>
    <row r="418" spans="2:9" x14ac:dyDescent="0.35">
      <c r="B418" s="53"/>
      <c r="C418" s="53"/>
      <c r="E418"/>
      <c r="F418"/>
      <c r="G418"/>
      <c r="I418"/>
    </row>
    <row r="419" spans="2:9" x14ac:dyDescent="0.35">
      <c r="B419" s="53"/>
      <c r="C419" s="53"/>
      <c r="E419"/>
      <c r="F419"/>
      <c r="G419"/>
      <c r="I419"/>
    </row>
    <row r="420" spans="2:9" x14ac:dyDescent="0.35">
      <c r="B420" s="53"/>
      <c r="C420" s="53"/>
      <c r="E420"/>
      <c r="F420"/>
      <c r="G420"/>
      <c r="I420"/>
    </row>
    <row r="421" spans="2:9" x14ac:dyDescent="0.35">
      <c r="B421" s="53"/>
      <c r="C421" s="53"/>
      <c r="E421"/>
      <c r="F421"/>
      <c r="G421"/>
      <c r="I421"/>
    </row>
    <row r="422" spans="2:9" x14ac:dyDescent="0.35">
      <c r="B422" s="53"/>
      <c r="C422" s="53"/>
      <c r="E422"/>
      <c r="F422"/>
      <c r="G422"/>
      <c r="I422"/>
    </row>
    <row r="423" spans="2:9" x14ac:dyDescent="0.35">
      <c r="B423" s="53"/>
      <c r="C423" s="53"/>
      <c r="E423"/>
      <c r="F423"/>
      <c r="G423"/>
      <c r="I423"/>
    </row>
    <row r="424" spans="2:9" x14ac:dyDescent="0.35">
      <c r="B424" s="53"/>
      <c r="C424" s="53"/>
      <c r="E424"/>
      <c r="F424"/>
      <c r="G424"/>
      <c r="I424"/>
    </row>
    <row r="425" spans="2:9" x14ac:dyDescent="0.35">
      <c r="B425" s="53"/>
      <c r="C425" s="53"/>
      <c r="E425"/>
      <c r="F425"/>
      <c r="G425"/>
      <c r="I425"/>
    </row>
    <row r="426" spans="2:9" x14ac:dyDescent="0.35">
      <c r="B426" s="53"/>
      <c r="C426" s="53"/>
      <c r="E426"/>
      <c r="F426"/>
      <c r="G426"/>
      <c r="I426"/>
    </row>
    <row r="427" spans="2:9" x14ac:dyDescent="0.35">
      <c r="B427" s="53"/>
      <c r="C427" s="53"/>
      <c r="E427"/>
      <c r="F427"/>
      <c r="G427"/>
      <c r="I427"/>
    </row>
    <row r="428" spans="2:9" x14ac:dyDescent="0.35">
      <c r="B428" s="53"/>
      <c r="C428" s="53"/>
      <c r="E428"/>
      <c r="F428"/>
      <c r="G428"/>
      <c r="I428"/>
    </row>
    <row r="429" spans="2:9" x14ac:dyDescent="0.35">
      <c r="B429" s="53"/>
      <c r="C429" s="53"/>
      <c r="E429"/>
      <c r="F429"/>
      <c r="G429"/>
      <c r="I429"/>
    </row>
    <row r="430" spans="2:9" x14ac:dyDescent="0.35">
      <c r="B430" s="53"/>
      <c r="C430" s="53"/>
      <c r="E430"/>
      <c r="F430"/>
      <c r="G430"/>
      <c r="I430"/>
    </row>
    <row r="431" spans="2:9" x14ac:dyDescent="0.35">
      <c r="B431" s="53"/>
      <c r="C431" s="53"/>
      <c r="E431"/>
      <c r="F431"/>
      <c r="G431"/>
      <c r="I431"/>
    </row>
    <row r="432" spans="2:9" x14ac:dyDescent="0.35">
      <c r="B432" s="53"/>
      <c r="C432" s="53"/>
      <c r="E432"/>
      <c r="F432"/>
      <c r="G432"/>
      <c r="I432"/>
    </row>
    <row r="433" spans="2:9" x14ac:dyDescent="0.35">
      <c r="B433" s="53"/>
      <c r="C433" s="53"/>
      <c r="E433"/>
      <c r="F433"/>
      <c r="G433"/>
      <c r="I433"/>
    </row>
    <row r="434" spans="2:9" x14ac:dyDescent="0.35">
      <c r="B434" s="53"/>
      <c r="C434" s="53"/>
      <c r="E434"/>
      <c r="F434"/>
      <c r="G434"/>
      <c r="I434"/>
    </row>
    <row r="435" spans="2:9" x14ac:dyDescent="0.35">
      <c r="B435" s="53"/>
      <c r="C435" s="53"/>
      <c r="E435"/>
      <c r="F435"/>
      <c r="G435"/>
      <c r="I435"/>
    </row>
    <row r="436" spans="2:9" x14ac:dyDescent="0.35">
      <c r="B436" s="53"/>
      <c r="C436" s="53"/>
      <c r="E436"/>
      <c r="F436"/>
      <c r="G436"/>
      <c r="I436"/>
    </row>
    <row r="437" spans="2:9" x14ac:dyDescent="0.35">
      <c r="B437" s="53"/>
      <c r="C437" s="53"/>
      <c r="E437"/>
      <c r="F437"/>
      <c r="G437"/>
      <c r="I437"/>
    </row>
    <row r="438" spans="2:9" x14ac:dyDescent="0.35">
      <c r="B438" s="53"/>
      <c r="C438" s="53"/>
      <c r="E438"/>
      <c r="F438"/>
      <c r="G438"/>
      <c r="I438"/>
    </row>
    <row r="439" spans="2:9" x14ac:dyDescent="0.35">
      <c r="B439" s="53"/>
      <c r="C439" s="53"/>
      <c r="E439"/>
      <c r="F439"/>
      <c r="G439"/>
      <c r="I439"/>
    </row>
    <row r="440" spans="2:9" x14ac:dyDescent="0.35">
      <c r="B440" s="53"/>
      <c r="C440" s="53"/>
      <c r="E440"/>
      <c r="F440"/>
      <c r="G440"/>
      <c r="I440"/>
    </row>
    <row r="441" spans="2:9" x14ac:dyDescent="0.35">
      <c r="B441" s="53"/>
      <c r="C441" s="53"/>
      <c r="E441"/>
      <c r="F441"/>
      <c r="G441"/>
      <c r="I441"/>
    </row>
    <row r="442" spans="2:9" x14ac:dyDescent="0.35">
      <c r="B442" s="53"/>
      <c r="C442" s="53"/>
      <c r="E442"/>
      <c r="F442"/>
      <c r="G442"/>
      <c r="I442"/>
    </row>
    <row r="443" spans="2:9" x14ac:dyDescent="0.35">
      <c r="B443" s="53"/>
      <c r="C443" s="53"/>
      <c r="E443"/>
      <c r="F443"/>
      <c r="G443"/>
      <c r="I443"/>
    </row>
    <row r="444" spans="2:9" x14ac:dyDescent="0.35">
      <c r="B444" s="53"/>
      <c r="C444" s="53"/>
      <c r="E444"/>
      <c r="F444"/>
      <c r="G444"/>
      <c r="I444"/>
    </row>
    <row r="445" spans="2:9" x14ac:dyDescent="0.35">
      <c r="B445" s="53"/>
      <c r="C445" s="53"/>
      <c r="E445"/>
      <c r="F445"/>
      <c r="G445"/>
      <c r="I445"/>
    </row>
    <row r="446" spans="2:9" x14ac:dyDescent="0.35">
      <c r="B446" s="53"/>
      <c r="C446" s="53"/>
      <c r="E446"/>
      <c r="F446"/>
      <c r="G446"/>
      <c r="I446"/>
    </row>
    <row r="447" spans="2:9" x14ac:dyDescent="0.35">
      <c r="B447" s="53"/>
      <c r="C447" s="53"/>
      <c r="E447"/>
      <c r="F447"/>
      <c r="G447"/>
      <c r="I447"/>
    </row>
    <row r="448" spans="2:9" x14ac:dyDescent="0.35">
      <c r="B448" s="53"/>
      <c r="C448" s="53"/>
      <c r="E448"/>
      <c r="F448"/>
      <c r="G448"/>
      <c r="I448"/>
    </row>
    <row r="449" spans="2:9" x14ac:dyDescent="0.35">
      <c r="B449" s="53"/>
      <c r="C449" s="53"/>
      <c r="E449"/>
      <c r="F449"/>
      <c r="G449"/>
      <c r="I449"/>
    </row>
    <row r="450" spans="2:9" x14ac:dyDescent="0.35">
      <c r="B450" s="53"/>
      <c r="C450" s="53"/>
      <c r="E450"/>
      <c r="F450"/>
      <c r="G450"/>
      <c r="I450"/>
    </row>
    <row r="451" spans="2:9" x14ac:dyDescent="0.35">
      <c r="B451" s="53"/>
      <c r="C451" s="53"/>
      <c r="E451"/>
      <c r="F451"/>
      <c r="G451"/>
      <c r="I451"/>
    </row>
    <row r="452" spans="2:9" x14ac:dyDescent="0.35">
      <c r="B452" s="53"/>
      <c r="C452" s="53"/>
      <c r="E452"/>
      <c r="F452"/>
      <c r="G452"/>
      <c r="I452"/>
    </row>
    <row r="453" spans="2:9" x14ac:dyDescent="0.35">
      <c r="B453" s="53"/>
      <c r="C453" s="53"/>
      <c r="E453"/>
      <c r="F453"/>
      <c r="G453"/>
      <c r="I453"/>
    </row>
    <row r="454" spans="2:9" x14ac:dyDescent="0.35">
      <c r="B454" s="53"/>
      <c r="C454" s="53"/>
      <c r="E454"/>
      <c r="F454"/>
      <c r="G454"/>
      <c r="I454"/>
    </row>
    <row r="455" spans="2:9" x14ac:dyDescent="0.35">
      <c r="B455" s="53"/>
      <c r="C455" s="53"/>
      <c r="E455"/>
      <c r="F455"/>
      <c r="G455"/>
      <c r="I455"/>
    </row>
    <row r="456" spans="2:9" x14ac:dyDescent="0.35">
      <c r="B456" s="53"/>
      <c r="C456" s="53"/>
      <c r="E456"/>
      <c r="F456"/>
      <c r="G456"/>
      <c r="I456"/>
    </row>
    <row r="457" spans="2:9" x14ac:dyDescent="0.35">
      <c r="B457" s="53"/>
      <c r="C457" s="53"/>
      <c r="E457"/>
      <c r="F457"/>
      <c r="G457"/>
      <c r="I457"/>
    </row>
    <row r="458" spans="2:9" x14ac:dyDescent="0.35">
      <c r="B458" s="53"/>
      <c r="C458" s="53"/>
      <c r="E458"/>
      <c r="F458"/>
      <c r="G458"/>
      <c r="I458"/>
    </row>
    <row r="459" spans="2:9" x14ac:dyDescent="0.35">
      <c r="B459" s="53"/>
      <c r="C459" s="53"/>
      <c r="E459"/>
      <c r="F459"/>
      <c r="G459"/>
      <c r="I459"/>
    </row>
    <row r="460" spans="2:9" x14ac:dyDescent="0.35">
      <c r="B460" s="53"/>
      <c r="C460" s="53"/>
      <c r="E460"/>
      <c r="F460"/>
      <c r="G460"/>
      <c r="I460"/>
    </row>
    <row r="461" spans="2:9" x14ac:dyDescent="0.35">
      <c r="B461" s="53"/>
      <c r="C461" s="53"/>
      <c r="E461"/>
      <c r="F461"/>
      <c r="G461"/>
      <c r="I461"/>
    </row>
    <row r="462" spans="2:9" x14ac:dyDescent="0.35">
      <c r="B462" s="53"/>
      <c r="C462" s="53"/>
      <c r="E462"/>
      <c r="F462"/>
      <c r="G462"/>
      <c r="I462"/>
    </row>
    <row r="463" spans="2:9" x14ac:dyDescent="0.35">
      <c r="B463" s="53"/>
      <c r="C463" s="53"/>
      <c r="E463"/>
      <c r="F463"/>
      <c r="G463"/>
      <c r="I463"/>
    </row>
    <row r="464" spans="2:9" x14ac:dyDescent="0.35">
      <c r="B464" s="53"/>
      <c r="C464" s="53"/>
      <c r="E464"/>
      <c r="F464"/>
      <c r="G464"/>
      <c r="I464"/>
    </row>
    <row r="465" spans="2:9" x14ac:dyDescent="0.35">
      <c r="B465" s="53"/>
      <c r="C465" s="53"/>
      <c r="E465"/>
      <c r="F465"/>
      <c r="G465"/>
      <c r="I465"/>
    </row>
    <row r="466" spans="2:9" x14ac:dyDescent="0.35">
      <c r="B466" s="53"/>
      <c r="C466" s="53"/>
      <c r="E466"/>
      <c r="F466"/>
      <c r="G466"/>
      <c r="I466"/>
    </row>
    <row r="467" spans="2:9" x14ac:dyDescent="0.35">
      <c r="B467" s="53"/>
      <c r="C467" s="53"/>
      <c r="E467"/>
      <c r="F467"/>
      <c r="G467"/>
      <c r="I467"/>
    </row>
    <row r="468" spans="2:9" x14ac:dyDescent="0.35">
      <c r="B468" s="53"/>
      <c r="C468" s="53"/>
      <c r="E468"/>
      <c r="F468"/>
      <c r="G468"/>
      <c r="I468"/>
    </row>
    <row r="469" spans="2:9" x14ac:dyDescent="0.35">
      <c r="B469" s="53"/>
      <c r="C469" s="53"/>
      <c r="E469"/>
      <c r="F469"/>
      <c r="G469"/>
      <c r="I469"/>
    </row>
    <row r="470" spans="2:9" x14ac:dyDescent="0.35">
      <c r="B470" s="53"/>
      <c r="C470" s="53"/>
      <c r="E470"/>
      <c r="F470"/>
      <c r="G470"/>
      <c r="I470"/>
    </row>
    <row r="471" spans="2:9" x14ac:dyDescent="0.35">
      <c r="B471" s="53"/>
      <c r="C471" s="53"/>
      <c r="E471"/>
      <c r="F471"/>
      <c r="G471"/>
      <c r="I471"/>
    </row>
    <row r="472" spans="2:9" x14ac:dyDescent="0.35">
      <c r="B472" s="53"/>
      <c r="C472" s="53"/>
      <c r="E472"/>
      <c r="F472"/>
      <c r="G472"/>
      <c r="I472"/>
    </row>
    <row r="473" spans="2:9" x14ac:dyDescent="0.35">
      <c r="B473" s="53"/>
      <c r="C473" s="53"/>
      <c r="E473"/>
      <c r="F473"/>
      <c r="G473"/>
      <c r="I473"/>
    </row>
    <row r="474" spans="2:9" x14ac:dyDescent="0.35">
      <c r="B474" s="53"/>
      <c r="C474" s="53"/>
      <c r="E474"/>
      <c r="F474"/>
      <c r="G474"/>
      <c r="I474"/>
    </row>
    <row r="475" spans="2:9" x14ac:dyDescent="0.35">
      <c r="B475" s="53"/>
      <c r="C475" s="53"/>
      <c r="E475"/>
      <c r="F475"/>
      <c r="G475"/>
      <c r="I475"/>
    </row>
    <row r="476" spans="2:9" x14ac:dyDescent="0.35">
      <c r="B476" s="53"/>
      <c r="C476" s="53"/>
      <c r="E476"/>
      <c r="F476"/>
      <c r="G476"/>
      <c r="I476"/>
    </row>
    <row r="477" spans="2:9" x14ac:dyDescent="0.35">
      <c r="B477" s="53"/>
      <c r="C477" s="53"/>
      <c r="E477"/>
      <c r="F477"/>
      <c r="G477"/>
      <c r="I477"/>
    </row>
    <row r="478" spans="2:9" x14ac:dyDescent="0.35">
      <c r="B478" s="53"/>
      <c r="C478" s="53"/>
      <c r="E478"/>
      <c r="F478"/>
      <c r="G478"/>
      <c r="I478"/>
    </row>
    <row r="479" spans="2:9" x14ac:dyDescent="0.35">
      <c r="B479" s="53"/>
      <c r="C479" s="53"/>
      <c r="E479"/>
      <c r="F479"/>
      <c r="G479"/>
      <c r="I479"/>
    </row>
    <row r="480" spans="2:9" x14ac:dyDescent="0.35">
      <c r="B480" s="53"/>
      <c r="C480" s="53"/>
      <c r="E480"/>
      <c r="F480"/>
      <c r="G480"/>
      <c r="I480"/>
    </row>
    <row r="481" spans="2:9" x14ac:dyDescent="0.35">
      <c r="B481" s="53"/>
      <c r="C481" s="53"/>
      <c r="E481"/>
      <c r="F481"/>
      <c r="G481"/>
      <c r="I481"/>
    </row>
    <row r="482" spans="2:9" x14ac:dyDescent="0.35">
      <c r="B482" s="53"/>
      <c r="C482" s="53"/>
      <c r="E482"/>
      <c r="F482"/>
      <c r="G482"/>
      <c r="I482"/>
    </row>
    <row r="483" spans="2:9" x14ac:dyDescent="0.35">
      <c r="B483" s="53"/>
      <c r="C483" s="53"/>
      <c r="E483"/>
      <c r="F483"/>
      <c r="G483"/>
      <c r="I483"/>
    </row>
    <row r="484" spans="2:9" x14ac:dyDescent="0.35">
      <c r="B484" s="53"/>
      <c r="C484" s="53"/>
      <c r="E484"/>
      <c r="F484"/>
      <c r="G484"/>
      <c r="I484"/>
    </row>
    <row r="485" spans="2:9" x14ac:dyDescent="0.35">
      <c r="B485" s="53"/>
      <c r="C485" s="53"/>
      <c r="E485"/>
      <c r="F485"/>
      <c r="G485"/>
      <c r="I485"/>
    </row>
    <row r="486" spans="2:9" x14ac:dyDescent="0.35">
      <c r="B486" s="53"/>
      <c r="C486" s="53"/>
      <c r="E486"/>
      <c r="F486"/>
      <c r="G486"/>
      <c r="I486"/>
    </row>
    <row r="487" spans="2:9" x14ac:dyDescent="0.35">
      <c r="B487" s="53"/>
      <c r="C487" s="53"/>
      <c r="E487"/>
      <c r="F487"/>
      <c r="G487"/>
      <c r="I487"/>
    </row>
    <row r="488" spans="2:9" x14ac:dyDescent="0.35">
      <c r="B488" s="53"/>
      <c r="C488" s="53"/>
      <c r="E488"/>
      <c r="F488"/>
      <c r="G488"/>
      <c r="I488"/>
    </row>
    <row r="489" spans="2:9" x14ac:dyDescent="0.35">
      <c r="B489" s="53"/>
      <c r="C489" s="53"/>
      <c r="E489"/>
      <c r="F489"/>
      <c r="G489"/>
      <c r="I489"/>
    </row>
    <row r="490" spans="2:9" x14ac:dyDescent="0.35">
      <c r="B490" s="53"/>
      <c r="C490" s="53"/>
      <c r="E490"/>
      <c r="F490"/>
      <c r="G490"/>
      <c r="I490"/>
    </row>
    <row r="491" spans="2:9" x14ac:dyDescent="0.35">
      <c r="B491" s="53"/>
      <c r="C491" s="53"/>
      <c r="E491"/>
      <c r="F491"/>
      <c r="G491"/>
      <c r="I491"/>
    </row>
    <row r="492" spans="2:9" x14ac:dyDescent="0.35">
      <c r="B492" s="53"/>
      <c r="C492" s="53"/>
      <c r="E492"/>
      <c r="F492"/>
      <c r="G492"/>
      <c r="I492"/>
    </row>
    <row r="493" spans="2:9" x14ac:dyDescent="0.35">
      <c r="B493" s="53"/>
      <c r="C493" s="53"/>
      <c r="E493"/>
      <c r="F493"/>
      <c r="G493"/>
      <c r="I493"/>
    </row>
    <row r="494" spans="2:9" x14ac:dyDescent="0.35">
      <c r="B494" s="53"/>
      <c r="C494" s="53"/>
      <c r="E494"/>
      <c r="F494"/>
      <c r="G494"/>
      <c r="I494"/>
    </row>
    <row r="495" spans="2:9" x14ac:dyDescent="0.35">
      <c r="B495" s="53"/>
      <c r="C495" s="53"/>
      <c r="E495"/>
      <c r="F495"/>
      <c r="G495"/>
      <c r="I495"/>
    </row>
    <row r="496" spans="2:9" x14ac:dyDescent="0.35">
      <c r="B496" s="53"/>
      <c r="C496" s="53"/>
      <c r="E496"/>
      <c r="F496"/>
      <c r="G496"/>
      <c r="I496"/>
    </row>
    <row r="497" spans="2:9" x14ac:dyDescent="0.35">
      <c r="B497" s="53"/>
      <c r="C497" s="53"/>
      <c r="E497"/>
      <c r="F497"/>
      <c r="G497"/>
      <c r="I497"/>
    </row>
    <row r="498" spans="2:9" x14ac:dyDescent="0.35">
      <c r="B498" s="53"/>
      <c r="C498" s="53"/>
      <c r="E498"/>
      <c r="F498"/>
      <c r="G498"/>
      <c r="I498"/>
    </row>
    <row r="499" spans="2:9" x14ac:dyDescent="0.35">
      <c r="B499" s="53"/>
      <c r="C499" s="53"/>
      <c r="E499"/>
      <c r="F499"/>
      <c r="G499"/>
      <c r="I499"/>
    </row>
    <row r="500" spans="2:9" x14ac:dyDescent="0.35">
      <c r="B500" s="53"/>
      <c r="C500" s="53"/>
      <c r="E500"/>
      <c r="F500"/>
      <c r="G500"/>
      <c r="I500"/>
    </row>
    <row r="501" spans="2:9" x14ac:dyDescent="0.35">
      <c r="B501" s="53"/>
      <c r="C501" s="53"/>
      <c r="E501"/>
      <c r="F501"/>
      <c r="G501"/>
      <c r="I501"/>
    </row>
    <row r="502" spans="2:9" x14ac:dyDescent="0.35">
      <c r="B502" s="53"/>
      <c r="C502" s="53"/>
      <c r="E502"/>
      <c r="F502"/>
      <c r="G502"/>
      <c r="I502"/>
    </row>
    <row r="503" spans="2:9" x14ac:dyDescent="0.35">
      <c r="B503" s="53"/>
      <c r="C503" s="53"/>
      <c r="E503"/>
      <c r="F503"/>
      <c r="G503"/>
      <c r="I503"/>
    </row>
    <row r="504" spans="2:9" x14ac:dyDescent="0.35">
      <c r="B504" s="53"/>
      <c r="C504" s="53"/>
      <c r="E504"/>
      <c r="F504"/>
      <c r="G504"/>
      <c r="I504"/>
    </row>
    <row r="505" spans="2:9" x14ac:dyDescent="0.35">
      <c r="B505" s="53"/>
      <c r="C505" s="53"/>
      <c r="E505"/>
      <c r="F505"/>
      <c r="G505"/>
      <c r="I505"/>
    </row>
    <row r="506" spans="2:9" x14ac:dyDescent="0.35">
      <c r="B506" s="53"/>
      <c r="C506" s="53"/>
      <c r="E506"/>
      <c r="F506"/>
      <c r="G506"/>
      <c r="I506"/>
    </row>
    <row r="507" spans="2:9" x14ac:dyDescent="0.35">
      <c r="B507" s="53"/>
      <c r="C507" s="53"/>
      <c r="E507"/>
      <c r="F507"/>
      <c r="G507"/>
      <c r="I507"/>
    </row>
    <row r="508" spans="2:9" x14ac:dyDescent="0.35">
      <c r="B508" s="53"/>
      <c r="C508" s="53"/>
      <c r="E508"/>
      <c r="F508"/>
      <c r="G508"/>
      <c r="I508"/>
    </row>
    <row r="509" spans="2:9" x14ac:dyDescent="0.35">
      <c r="B509" s="53"/>
      <c r="C509" s="53"/>
      <c r="E509"/>
      <c r="F509"/>
      <c r="G509"/>
      <c r="I509"/>
    </row>
    <row r="510" spans="2:9" x14ac:dyDescent="0.35">
      <c r="B510" s="53"/>
      <c r="C510" s="53"/>
      <c r="E510"/>
      <c r="F510"/>
      <c r="G510"/>
      <c r="I510"/>
    </row>
    <row r="511" spans="2:9" x14ac:dyDescent="0.35">
      <c r="B511" s="53"/>
      <c r="C511" s="53"/>
      <c r="E511"/>
      <c r="F511"/>
      <c r="G511"/>
      <c r="I511"/>
    </row>
    <row r="512" spans="2:9" x14ac:dyDescent="0.35">
      <c r="B512" s="53"/>
      <c r="C512" s="53"/>
      <c r="E512"/>
      <c r="F512"/>
      <c r="G512"/>
      <c r="I512"/>
    </row>
    <row r="513" spans="2:9" x14ac:dyDescent="0.35">
      <c r="B513" s="53"/>
      <c r="C513" s="53"/>
      <c r="E513"/>
      <c r="F513"/>
      <c r="G513"/>
      <c r="I513"/>
    </row>
    <row r="514" spans="2:9" x14ac:dyDescent="0.35">
      <c r="B514" s="53"/>
      <c r="C514" s="53"/>
      <c r="E514"/>
      <c r="F514"/>
      <c r="G514"/>
      <c r="I514"/>
    </row>
    <row r="515" spans="2:9" x14ac:dyDescent="0.35">
      <c r="B515" s="53"/>
      <c r="C515" s="53"/>
      <c r="E515"/>
      <c r="F515"/>
      <c r="G515"/>
      <c r="I515"/>
    </row>
    <row r="516" spans="2:9" x14ac:dyDescent="0.35">
      <c r="B516" s="53"/>
      <c r="C516" s="53"/>
      <c r="E516"/>
      <c r="F516"/>
      <c r="G516"/>
      <c r="I516"/>
    </row>
    <row r="517" spans="2:9" x14ac:dyDescent="0.35">
      <c r="B517" s="53"/>
      <c r="C517" s="53"/>
      <c r="E517"/>
      <c r="F517"/>
      <c r="G517"/>
      <c r="I517"/>
    </row>
    <row r="518" spans="2:9" x14ac:dyDescent="0.35">
      <c r="B518" s="53"/>
      <c r="C518" s="53"/>
      <c r="E518"/>
      <c r="F518"/>
      <c r="G518"/>
      <c r="I518"/>
    </row>
    <row r="519" spans="2:9" x14ac:dyDescent="0.35">
      <c r="B519" s="53"/>
      <c r="C519" s="53"/>
      <c r="E519"/>
      <c r="F519"/>
      <c r="G519"/>
      <c r="I519"/>
    </row>
    <row r="520" spans="2:9" x14ac:dyDescent="0.35">
      <c r="B520" s="53"/>
      <c r="C520" s="53"/>
      <c r="E520"/>
      <c r="F520"/>
      <c r="G520"/>
      <c r="I520"/>
    </row>
    <row r="521" spans="2:9" x14ac:dyDescent="0.35">
      <c r="B521" s="53"/>
      <c r="C521" s="53"/>
      <c r="E521"/>
      <c r="F521"/>
      <c r="G521"/>
      <c r="I521"/>
    </row>
    <row r="522" spans="2:9" x14ac:dyDescent="0.35">
      <c r="B522" s="53"/>
      <c r="C522" s="53"/>
      <c r="E522"/>
      <c r="F522"/>
      <c r="G522"/>
      <c r="I522"/>
    </row>
    <row r="523" spans="2:9" x14ac:dyDescent="0.35">
      <c r="B523" s="53"/>
      <c r="C523" s="53"/>
      <c r="E523"/>
      <c r="F523"/>
      <c r="G523"/>
      <c r="I523"/>
    </row>
    <row r="524" spans="2:9" x14ac:dyDescent="0.35">
      <c r="B524" s="53"/>
      <c r="C524" s="53"/>
      <c r="E524"/>
      <c r="F524"/>
      <c r="G524"/>
      <c r="I524"/>
    </row>
    <row r="525" spans="2:9" x14ac:dyDescent="0.35">
      <c r="B525" s="53"/>
      <c r="C525" s="53"/>
      <c r="E525"/>
      <c r="F525"/>
      <c r="G525"/>
      <c r="I525"/>
    </row>
    <row r="526" spans="2:9" x14ac:dyDescent="0.35">
      <c r="B526" s="53"/>
      <c r="C526" s="53"/>
      <c r="E526"/>
      <c r="F526"/>
      <c r="G526"/>
      <c r="I526"/>
    </row>
    <row r="527" spans="2:9" x14ac:dyDescent="0.35">
      <c r="B527" s="53"/>
      <c r="C527" s="53"/>
      <c r="E527"/>
      <c r="F527"/>
      <c r="G527"/>
      <c r="I527"/>
    </row>
    <row r="528" spans="2:9" x14ac:dyDescent="0.35">
      <c r="B528" s="53"/>
      <c r="C528" s="53"/>
      <c r="E528"/>
      <c r="F528"/>
      <c r="G528"/>
      <c r="I528"/>
    </row>
    <row r="529" spans="2:9" x14ac:dyDescent="0.35">
      <c r="B529" s="53"/>
      <c r="C529" s="53"/>
      <c r="E529"/>
      <c r="F529"/>
      <c r="G529"/>
      <c r="I529"/>
    </row>
    <row r="530" spans="2:9" x14ac:dyDescent="0.35">
      <c r="B530" s="53"/>
      <c r="C530" s="53"/>
      <c r="E530"/>
      <c r="F530"/>
      <c r="G530"/>
      <c r="I530"/>
    </row>
    <row r="531" spans="2:9" x14ac:dyDescent="0.35">
      <c r="B531" s="53"/>
      <c r="C531" s="53"/>
      <c r="E531"/>
      <c r="F531"/>
      <c r="G531"/>
      <c r="I531"/>
    </row>
    <row r="532" spans="2:9" x14ac:dyDescent="0.35">
      <c r="B532" s="53"/>
      <c r="C532" s="53"/>
      <c r="E532"/>
      <c r="F532"/>
      <c r="G532"/>
      <c r="I532"/>
    </row>
    <row r="533" spans="2:9" x14ac:dyDescent="0.35">
      <c r="B533" s="53"/>
      <c r="C533" s="53"/>
      <c r="E533"/>
      <c r="F533"/>
      <c r="G533"/>
      <c r="I533"/>
    </row>
    <row r="534" spans="2:9" x14ac:dyDescent="0.35">
      <c r="B534" s="53"/>
      <c r="C534" s="53"/>
      <c r="E534"/>
      <c r="F534"/>
      <c r="G534"/>
      <c r="I534"/>
    </row>
    <row r="535" spans="2:9" x14ac:dyDescent="0.35">
      <c r="B535" s="53"/>
      <c r="C535" s="53"/>
      <c r="E535"/>
      <c r="F535"/>
      <c r="G535"/>
      <c r="I535"/>
    </row>
    <row r="536" spans="2:9" x14ac:dyDescent="0.35">
      <c r="B536" s="53"/>
      <c r="C536" s="53"/>
      <c r="E536"/>
      <c r="F536"/>
      <c r="G536"/>
      <c r="I536"/>
    </row>
    <row r="537" spans="2:9" x14ac:dyDescent="0.35">
      <c r="B537" s="53"/>
      <c r="C537" s="53"/>
      <c r="E537"/>
      <c r="F537"/>
      <c r="G537"/>
      <c r="I537"/>
    </row>
    <row r="538" spans="2:9" x14ac:dyDescent="0.35">
      <c r="B538" s="53"/>
      <c r="C538" s="53"/>
      <c r="E538"/>
      <c r="F538"/>
      <c r="G538"/>
      <c r="I538"/>
    </row>
    <row r="539" spans="2:9" x14ac:dyDescent="0.35">
      <c r="B539" s="53"/>
      <c r="C539" s="53"/>
      <c r="E539"/>
      <c r="F539"/>
      <c r="G539"/>
      <c r="I539"/>
    </row>
    <row r="540" spans="2:9" x14ac:dyDescent="0.35">
      <c r="B540" s="53"/>
      <c r="C540" s="53"/>
      <c r="E540"/>
      <c r="F540"/>
      <c r="G540"/>
      <c r="I540"/>
    </row>
    <row r="541" spans="2:9" x14ac:dyDescent="0.35">
      <c r="B541" s="53"/>
      <c r="C541" s="53"/>
      <c r="E541"/>
      <c r="F541"/>
      <c r="G541"/>
      <c r="I541"/>
    </row>
    <row r="542" spans="2:9" x14ac:dyDescent="0.35">
      <c r="B542" s="53"/>
      <c r="C542" s="53"/>
      <c r="E542"/>
      <c r="F542"/>
      <c r="G542"/>
      <c r="I542"/>
    </row>
    <row r="543" spans="2:9" x14ac:dyDescent="0.35">
      <c r="B543" s="53"/>
      <c r="C543" s="53"/>
      <c r="E543"/>
      <c r="F543"/>
      <c r="G543"/>
      <c r="I543"/>
    </row>
    <row r="544" spans="2:9" x14ac:dyDescent="0.35">
      <c r="B544" s="53"/>
      <c r="C544" s="53"/>
      <c r="E544"/>
      <c r="F544"/>
      <c r="G544"/>
      <c r="I544"/>
    </row>
    <row r="545" spans="2:9" x14ac:dyDescent="0.35">
      <c r="B545" s="53"/>
      <c r="C545" s="53"/>
      <c r="E545"/>
      <c r="F545"/>
      <c r="G545"/>
      <c r="I545"/>
    </row>
    <row r="546" spans="2:9" x14ac:dyDescent="0.35">
      <c r="B546" s="53"/>
      <c r="C546" s="53"/>
      <c r="E546"/>
      <c r="F546"/>
      <c r="G546"/>
      <c r="I546"/>
    </row>
    <row r="547" spans="2:9" x14ac:dyDescent="0.35">
      <c r="B547" s="53"/>
      <c r="C547" s="53"/>
      <c r="E547"/>
      <c r="F547"/>
      <c r="G547"/>
      <c r="I547"/>
    </row>
    <row r="548" spans="2:9" x14ac:dyDescent="0.35">
      <c r="B548" s="53"/>
      <c r="C548" s="53"/>
      <c r="E548"/>
      <c r="F548"/>
      <c r="G548"/>
      <c r="I548"/>
    </row>
    <row r="549" spans="2:9" x14ac:dyDescent="0.35">
      <c r="B549" s="53"/>
      <c r="C549" s="53"/>
      <c r="E549"/>
      <c r="F549"/>
      <c r="G549"/>
      <c r="I549"/>
    </row>
    <row r="550" spans="2:9" x14ac:dyDescent="0.35">
      <c r="B550" s="53"/>
      <c r="C550" s="53"/>
      <c r="E550"/>
      <c r="F550"/>
      <c r="G550"/>
      <c r="I550"/>
    </row>
    <row r="551" spans="2:9" x14ac:dyDescent="0.35">
      <c r="B551" s="53"/>
      <c r="C551" s="53"/>
      <c r="E551"/>
      <c r="F551"/>
      <c r="G551"/>
      <c r="I551"/>
    </row>
    <row r="552" spans="2:9" x14ac:dyDescent="0.35">
      <c r="B552" s="53"/>
      <c r="C552" s="53"/>
      <c r="E552"/>
      <c r="F552"/>
      <c r="G552"/>
      <c r="I552"/>
    </row>
    <row r="553" spans="2:9" x14ac:dyDescent="0.35">
      <c r="B553" s="53"/>
      <c r="C553" s="53"/>
      <c r="E553"/>
      <c r="F553"/>
      <c r="G553"/>
      <c r="I553"/>
    </row>
    <row r="554" spans="2:9" x14ac:dyDescent="0.35">
      <c r="B554" s="53"/>
      <c r="C554" s="53"/>
      <c r="E554"/>
      <c r="F554"/>
      <c r="G554"/>
      <c r="I554"/>
    </row>
    <row r="555" spans="2:9" x14ac:dyDescent="0.35">
      <c r="B555" s="53"/>
      <c r="C555" s="53"/>
      <c r="E555"/>
      <c r="F555"/>
      <c r="G555"/>
      <c r="I555"/>
    </row>
    <row r="556" spans="2:9" x14ac:dyDescent="0.35">
      <c r="B556" s="53"/>
      <c r="C556" s="53"/>
      <c r="E556"/>
      <c r="F556"/>
      <c r="G556"/>
      <c r="I556"/>
    </row>
    <row r="557" spans="2:9" x14ac:dyDescent="0.35">
      <c r="B557" s="53"/>
      <c r="C557" s="53"/>
      <c r="E557"/>
      <c r="F557"/>
      <c r="G557"/>
      <c r="I557"/>
    </row>
    <row r="558" spans="2:9" x14ac:dyDescent="0.35">
      <c r="B558" s="53"/>
      <c r="C558" s="53"/>
      <c r="E558"/>
      <c r="F558"/>
      <c r="G558"/>
      <c r="I558"/>
    </row>
    <row r="559" spans="2:9" x14ac:dyDescent="0.35">
      <c r="B559" s="53"/>
      <c r="C559" s="53"/>
      <c r="E559"/>
      <c r="F559"/>
      <c r="G559"/>
      <c r="I559"/>
    </row>
    <row r="560" spans="2:9" x14ac:dyDescent="0.35">
      <c r="B560" s="53"/>
      <c r="C560" s="53"/>
      <c r="E560"/>
      <c r="F560"/>
      <c r="G560"/>
      <c r="I560"/>
    </row>
    <row r="561" spans="2:9" x14ac:dyDescent="0.35">
      <c r="B561" s="53"/>
      <c r="C561" s="53"/>
      <c r="E561"/>
      <c r="F561"/>
      <c r="G561"/>
      <c r="I561"/>
    </row>
    <row r="562" spans="2:9" x14ac:dyDescent="0.35">
      <c r="B562" s="53"/>
      <c r="C562" s="53"/>
      <c r="E562"/>
      <c r="F562"/>
      <c r="G562"/>
      <c r="I562"/>
    </row>
    <row r="563" spans="2:9" x14ac:dyDescent="0.35">
      <c r="B563" s="53"/>
      <c r="C563" s="53"/>
      <c r="E563"/>
      <c r="F563"/>
      <c r="G563"/>
      <c r="I563"/>
    </row>
    <row r="564" spans="2:9" x14ac:dyDescent="0.35">
      <c r="B564" s="53"/>
      <c r="C564" s="53"/>
      <c r="E564"/>
      <c r="F564"/>
      <c r="G564"/>
      <c r="I564"/>
    </row>
    <row r="565" spans="2:9" x14ac:dyDescent="0.35">
      <c r="B565" s="53"/>
      <c r="C565" s="53"/>
      <c r="E565"/>
      <c r="F565"/>
      <c r="G565"/>
      <c r="I565"/>
    </row>
    <row r="566" spans="2:9" x14ac:dyDescent="0.35">
      <c r="B566" s="53"/>
      <c r="C566" s="53"/>
      <c r="E566"/>
      <c r="F566"/>
      <c r="G566"/>
      <c r="I566"/>
    </row>
    <row r="567" spans="2:9" x14ac:dyDescent="0.35">
      <c r="B567" s="53"/>
      <c r="C567" s="53"/>
      <c r="E567"/>
      <c r="F567"/>
      <c r="G567"/>
      <c r="I567"/>
    </row>
    <row r="568" spans="2:9" x14ac:dyDescent="0.35">
      <c r="B568" s="53"/>
      <c r="C568" s="53"/>
      <c r="E568"/>
      <c r="F568"/>
      <c r="G568"/>
      <c r="I568"/>
    </row>
    <row r="569" spans="2:9" x14ac:dyDescent="0.35">
      <c r="B569" s="53"/>
      <c r="C569" s="53"/>
      <c r="E569"/>
      <c r="F569"/>
      <c r="G569"/>
      <c r="I569"/>
    </row>
    <row r="570" spans="2:9" x14ac:dyDescent="0.35">
      <c r="B570" s="53"/>
      <c r="C570" s="53"/>
      <c r="E570"/>
      <c r="F570"/>
      <c r="G570"/>
      <c r="I570"/>
    </row>
    <row r="571" spans="2:9" x14ac:dyDescent="0.35">
      <c r="B571" s="53"/>
      <c r="C571" s="53"/>
      <c r="E571"/>
      <c r="F571"/>
      <c r="G571"/>
      <c r="I571"/>
    </row>
    <row r="572" spans="2:9" x14ac:dyDescent="0.35">
      <c r="B572" s="53"/>
      <c r="C572" s="53"/>
      <c r="E572"/>
      <c r="F572"/>
      <c r="G572"/>
      <c r="I572"/>
    </row>
    <row r="573" spans="2:9" x14ac:dyDescent="0.35">
      <c r="B573" s="53"/>
      <c r="C573" s="53"/>
      <c r="E573"/>
      <c r="F573"/>
      <c r="G573"/>
      <c r="I573"/>
    </row>
    <row r="574" spans="2:9" x14ac:dyDescent="0.35">
      <c r="B574" s="53"/>
      <c r="C574" s="53"/>
      <c r="E574"/>
      <c r="F574"/>
      <c r="G574"/>
      <c r="I574"/>
    </row>
    <row r="575" spans="2:9" x14ac:dyDescent="0.35">
      <c r="B575" s="53"/>
      <c r="C575" s="53"/>
      <c r="E575"/>
      <c r="F575"/>
      <c r="G575"/>
      <c r="I575"/>
    </row>
    <row r="576" spans="2:9" x14ac:dyDescent="0.35">
      <c r="B576" s="53"/>
      <c r="C576" s="53"/>
      <c r="E576"/>
      <c r="F576"/>
      <c r="G576"/>
      <c r="I576"/>
    </row>
    <row r="577" spans="2:9" x14ac:dyDescent="0.35">
      <c r="B577" s="53"/>
      <c r="C577" s="53"/>
      <c r="E577"/>
      <c r="F577"/>
      <c r="G577"/>
      <c r="I577"/>
    </row>
    <row r="578" spans="2:9" x14ac:dyDescent="0.35">
      <c r="B578" s="53"/>
      <c r="C578" s="53"/>
      <c r="E578"/>
      <c r="F578"/>
      <c r="G578"/>
      <c r="I578"/>
    </row>
    <row r="579" spans="2:9" x14ac:dyDescent="0.35">
      <c r="B579" s="53"/>
      <c r="C579" s="53"/>
      <c r="E579"/>
      <c r="F579"/>
      <c r="G579"/>
      <c r="I579"/>
    </row>
    <row r="580" spans="2:9" x14ac:dyDescent="0.35">
      <c r="B580" s="53"/>
      <c r="C580" s="53"/>
      <c r="E580"/>
      <c r="F580"/>
      <c r="G580"/>
      <c r="I580"/>
    </row>
    <row r="581" spans="2:9" x14ac:dyDescent="0.35">
      <c r="B581" s="53"/>
      <c r="C581" s="53"/>
      <c r="E581"/>
      <c r="F581"/>
      <c r="G581"/>
      <c r="I581"/>
    </row>
    <row r="582" spans="2:9" x14ac:dyDescent="0.35">
      <c r="B582" s="53"/>
      <c r="C582" s="53"/>
      <c r="E582"/>
      <c r="F582"/>
      <c r="G582"/>
      <c r="I582"/>
    </row>
    <row r="583" spans="2:9" x14ac:dyDescent="0.35">
      <c r="B583" s="53"/>
      <c r="C583" s="53"/>
      <c r="E583"/>
      <c r="F583"/>
      <c r="G583"/>
      <c r="I583"/>
    </row>
    <row r="584" spans="2:9" x14ac:dyDescent="0.35">
      <c r="B584" s="53"/>
      <c r="C584" s="53"/>
      <c r="E584"/>
      <c r="F584"/>
      <c r="G584"/>
      <c r="I584"/>
    </row>
    <row r="585" spans="2:9" x14ac:dyDescent="0.35">
      <c r="B585" s="53"/>
      <c r="C585" s="53"/>
      <c r="E585"/>
      <c r="F585"/>
      <c r="G585"/>
      <c r="I585"/>
    </row>
    <row r="586" spans="2:9" x14ac:dyDescent="0.35">
      <c r="B586" s="53"/>
      <c r="C586" s="53"/>
      <c r="E586"/>
      <c r="F586"/>
      <c r="G586"/>
      <c r="I586"/>
    </row>
    <row r="587" spans="2:9" x14ac:dyDescent="0.35">
      <c r="B587" s="53"/>
      <c r="C587" s="53"/>
      <c r="E587"/>
      <c r="F587"/>
      <c r="G587"/>
      <c r="I587"/>
    </row>
    <row r="588" spans="2:9" x14ac:dyDescent="0.35">
      <c r="B588" s="53"/>
      <c r="C588" s="53"/>
      <c r="E588"/>
      <c r="F588"/>
      <c r="G588"/>
      <c r="I588"/>
    </row>
    <row r="589" spans="2:9" x14ac:dyDescent="0.35">
      <c r="B589" s="53"/>
      <c r="C589" s="53"/>
      <c r="E589"/>
      <c r="F589"/>
      <c r="G589"/>
      <c r="I589"/>
    </row>
    <row r="590" spans="2:9" x14ac:dyDescent="0.35">
      <c r="B590" s="53"/>
      <c r="C590" s="53"/>
      <c r="E590"/>
      <c r="F590"/>
      <c r="G590"/>
      <c r="I590"/>
    </row>
    <row r="591" spans="2:9" x14ac:dyDescent="0.35">
      <c r="B591" s="53"/>
      <c r="C591" s="53"/>
      <c r="E591"/>
      <c r="F591"/>
      <c r="G591"/>
      <c r="I591"/>
    </row>
    <row r="592" spans="2:9" x14ac:dyDescent="0.35">
      <c r="B592" s="53"/>
      <c r="C592" s="53"/>
      <c r="E592"/>
      <c r="F592"/>
      <c r="G592"/>
      <c r="I592"/>
    </row>
    <row r="593" spans="2:9" x14ac:dyDescent="0.35">
      <c r="B593" s="53"/>
      <c r="C593" s="53"/>
      <c r="E593"/>
      <c r="F593"/>
      <c r="G593"/>
      <c r="I593"/>
    </row>
    <row r="594" spans="2:9" x14ac:dyDescent="0.35">
      <c r="B594" s="53"/>
      <c r="C594" s="53"/>
      <c r="E594"/>
      <c r="F594"/>
      <c r="G594"/>
      <c r="I594"/>
    </row>
    <row r="595" spans="2:9" x14ac:dyDescent="0.35">
      <c r="B595" s="53"/>
      <c r="C595" s="53"/>
      <c r="E595"/>
      <c r="F595"/>
      <c r="G595"/>
      <c r="I595"/>
    </row>
    <row r="596" spans="2:9" x14ac:dyDescent="0.35">
      <c r="B596" s="53"/>
      <c r="C596" s="53"/>
      <c r="E596"/>
      <c r="F596"/>
      <c r="G596"/>
      <c r="I596"/>
    </row>
    <row r="597" spans="2:9" x14ac:dyDescent="0.35">
      <c r="B597" s="53"/>
      <c r="C597" s="53"/>
      <c r="E597"/>
      <c r="F597"/>
      <c r="G597"/>
      <c r="I597"/>
    </row>
    <row r="598" spans="2:9" x14ac:dyDescent="0.35">
      <c r="B598" s="53"/>
      <c r="C598" s="53"/>
      <c r="E598"/>
      <c r="F598"/>
      <c r="G598"/>
      <c r="I598"/>
    </row>
    <row r="599" spans="2:9" x14ac:dyDescent="0.35">
      <c r="B599" s="53"/>
      <c r="C599" s="53"/>
      <c r="E599"/>
      <c r="F599"/>
      <c r="G599"/>
      <c r="I599"/>
    </row>
    <row r="600" spans="2:9" x14ac:dyDescent="0.35">
      <c r="B600" s="53"/>
      <c r="C600" s="53"/>
      <c r="E600"/>
      <c r="F600"/>
      <c r="G600"/>
      <c r="I600"/>
    </row>
    <row r="601" spans="2:9" x14ac:dyDescent="0.35">
      <c r="B601" s="53"/>
      <c r="C601" s="53"/>
      <c r="E601"/>
      <c r="F601"/>
      <c r="G601"/>
      <c r="I601"/>
    </row>
    <row r="602" spans="2:9" x14ac:dyDescent="0.35">
      <c r="B602" s="53"/>
      <c r="C602" s="53"/>
      <c r="E602"/>
      <c r="F602"/>
      <c r="G602"/>
      <c r="I602"/>
    </row>
    <row r="603" spans="2:9" x14ac:dyDescent="0.35">
      <c r="B603" s="53"/>
      <c r="C603" s="53"/>
      <c r="E603"/>
      <c r="F603"/>
      <c r="G603"/>
      <c r="I603"/>
    </row>
    <row r="604" spans="2:9" x14ac:dyDescent="0.35">
      <c r="B604" s="53"/>
      <c r="C604" s="53"/>
      <c r="E604"/>
      <c r="F604"/>
      <c r="G604"/>
      <c r="I604"/>
    </row>
    <row r="605" spans="2:9" x14ac:dyDescent="0.35">
      <c r="B605" s="53"/>
      <c r="C605" s="53"/>
      <c r="E605"/>
      <c r="F605"/>
      <c r="G605"/>
      <c r="I605"/>
    </row>
    <row r="606" spans="2:9" x14ac:dyDescent="0.35">
      <c r="B606" s="53"/>
      <c r="C606" s="53"/>
      <c r="E606"/>
      <c r="F606"/>
      <c r="G606"/>
      <c r="I606"/>
    </row>
    <row r="607" spans="2:9" x14ac:dyDescent="0.35">
      <c r="B607" s="53"/>
      <c r="C607" s="53"/>
      <c r="E607"/>
      <c r="F607"/>
      <c r="G607"/>
      <c r="I607"/>
    </row>
    <row r="608" spans="2:9" x14ac:dyDescent="0.35">
      <c r="B608" s="53"/>
      <c r="C608" s="53"/>
      <c r="E608"/>
      <c r="F608"/>
      <c r="G608"/>
      <c r="I608"/>
    </row>
    <row r="609" spans="2:9" x14ac:dyDescent="0.35">
      <c r="B609" s="53"/>
      <c r="C609" s="53"/>
      <c r="E609"/>
      <c r="F609"/>
      <c r="G609"/>
      <c r="I609"/>
    </row>
    <row r="610" spans="2:9" x14ac:dyDescent="0.35">
      <c r="B610" s="53"/>
      <c r="C610" s="53"/>
      <c r="E610"/>
      <c r="F610"/>
      <c r="G610"/>
      <c r="I610"/>
    </row>
    <row r="611" spans="2:9" x14ac:dyDescent="0.35">
      <c r="B611" s="53"/>
      <c r="C611" s="53"/>
      <c r="E611"/>
      <c r="F611"/>
      <c r="G611"/>
      <c r="I611"/>
    </row>
    <row r="612" spans="2:9" x14ac:dyDescent="0.35">
      <c r="B612" s="53"/>
      <c r="C612" s="53"/>
      <c r="E612"/>
      <c r="F612"/>
      <c r="G612"/>
      <c r="I612"/>
    </row>
    <row r="613" spans="2:9" x14ac:dyDescent="0.35">
      <c r="B613" s="53"/>
      <c r="C613" s="53"/>
      <c r="E613"/>
      <c r="F613"/>
      <c r="G613"/>
      <c r="I613"/>
    </row>
    <row r="614" spans="2:9" x14ac:dyDescent="0.35">
      <c r="B614" s="53"/>
      <c r="C614" s="53"/>
      <c r="E614"/>
      <c r="F614"/>
      <c r="G614"/>
      <c r="I614"/>
    </row>
    <row r="615" spans="2:9" x14ac:dyDescent="0.35">
      <c r="B615" s="53"/>
      <c r="C615" s="53"/>
      <c r="E615"/>
      <c r="F615"/>
      <c r="G615"/>
      <c r="I615"/>
    </row>
    <row r="616" spans="2:9" x14ac:dyDescent="0.35">
      <c r="B616" s="53"/>
      <c r="C616" s="53"/>
      <c r="E616"/>
      <c r="F616"/>
      <c r="G616"/>
      <c r="I616"/>
    </row>
    <row r="617" spans="2:9" x14ac:dyDescent="0.35">
      <c r="B617" s="53"/>
      <c r="C617" s="53"/>
      <c r="E617"/>
      <c r="F617"/>
      <c r="G617"/>
      <c r="I617"/>
    </row>
    <row r="618" spans="2:9" x14ac:dyDescent="0.35">
      <c r="B618" s="53"/>
      <c r="C618" s="53"/>
      <c r="E618"/>
      <c r="F618"/>
      <c r="G618"/>
      <c r="I618"/>
    </row>
    <row r="619" spans="2:9" x14ac:dyDescent="0.35">
      <c r="B619" s="53"/>
      <c r="C619" s="53"/>
      <c r="E619"/>
      <c r="F619"/>
      <c r="G619"/>
      <c r="I619"/>
    </row>
    <row r="620" spans="2:9" x14ac:dyDescent="0.35">
      <c r="B620" s="53"/>
      <c r="C620" s="53"/>
      <c r="E620"/>
      <c r="F620"/>
      <c r="G620"/>
      <c r="I620"/>
    </row>
    <row r="621" spans="2:9" x14ac:dyDescent="0.35">
      <c r="B621" s="53"/>
      <c r="C621" s="53"/>
      <c r="E621"/>
      <c r="F621"/>
      <c r="G621"/>
      <c r="I621"/>
    </row>
    <row r="622" spans="2:9" x14ac:dyDescent="0.35">
      <c r="B622" s="53"/>
      <c r="C622" s="53"/>
      <c r="E622"/>
      <c r="F622"/>
      <c r="G622"/>
      <c r="I622"/>
    </row>
    <row r="623" spans="2:9" x14ac:dyDescent="0.35">
      <c r="B623" s="53"/>
      <c r="C623" s="53"/>
      <c r="E623"/>
      <c r="F623"/>
      <c r="G623"/>
      <c r="I623"/>
    </row>
    <row r="624" spans="2:9" x14ac:dyDescent="0.35">
      <c r="B624" s="53"/>
      <c r="C624" s="53"/>
      <c r="E624"/>
      <c r="F624"/>
      <c r="G624"/>
      <c r="I624"/>
    </row>
    <row r="625" spans="2:9" x14ac:dyDescent="0.35">
      <c r="B625" s="53"/>
      <c r="C625" s="53"/>
      <c r="E625"/>
      <c r="F625"/>
      <c r="G625"/>
      <c r="I625"/>
    </row>
    <row r="626" spans="2:9" x14ac:dyDescent="0.35">
      <c r="B626" s="53"/>
      <c r="C626" s="53"/>
      <c r="E626"/>
      <c r="F626"/>
      <c r="G626"/>
      <c r="I626"/>
    </row>
    <row r="627" spans="2:9" x14ac:dyDescent="0.35">
      <c r="B627" s="53"/>
      <c r="C627" s="53"/>
      <c r="E627"/>
      <c r="F627"/>
      <c r="G627"/>
      <c r="I627"/>
    </row>
    <row r="628" spans="2:9" x14ac:dyDescent="0.35">
      <c r="B628" s="53"/>
      <c r="C628" s="53"/>
      <c r="E628"/>
      <c r="F628"/>
      <c r="G628"/>
      <c r="I628"/>
    </row>
    <row r="629" spans="2:9" x14ac:dyDescent="0.35">
      <c r="B629" s="53"/>
      <c r="C629" s="53"/>
      <c r="E629"/>
      <c r="F629"/>
      <c r="G629"/>
      <c r="I629"/>
    </row>
    <row r="630" spans="2:9" x14ac:dyDescent="0.35">
      <c r="B630" s="53"/>
      <c r="C630" s="53"/>
      <c r="E630"/>
      <c r="F630"/>
      <c r="G630"/>
      <c r="I630"/>
    </row>
    <row r="631" spans="2:9" x14ac:dyDescent="0.35">
      <c r="B631" s="53"/>
      <c r="C631" s="53"/>
      <c r="E631"/>
      <c r="F631"/>
      <c r="G631"/>
      <c r="I631"/>
    </row>
    <row r="632" spans="2:9" x14ac:dyDescent="0.35">
      <c r="B632" s="53"/>
      <c r="C632" s="53"/>
      <c r="E632"/>
      <c r="F632"/>
      <c r="G632"/>
      <c r="I632"/>
    </row>
    <row r="633" spans="2:9" x14ac:dyDescent="0.35">
      <c r="B633" s="53"/>
      <c r="C633" s="53"/>
      <c r="E633"/>
      <c r="F633"/>
      <c r="G633"/>
      <c r="I633"/>
    </row>
    <row r="634" spans="2:9" x14ac:dyDescent="0.35">
      <c r="B634" s="53"/>
      <c r="C634" s="53"/>
      <c r="E634"/>
      <c r="F634"/>
      <c r="G634"/>
      <c r="I634"/>
    </row>
    <row r="635" spans="2:9" x14ac:dyDescent="0.35">
      <c r="B635" s="53"/>
      <c r="C635" s="53"/>
      <c r="E635"/>
      <c r="F635"/>
      <c r="G635"/>
      <c r="I635"/>
    </row>
    <row r="636" spans="2:9" x14ac:dyDescent="0.35">
      <c r="B636" s="53"/>
      <c r="C636" s="53"/>
      <c r="E636"/>
      <c r="F636"/>
      <c r="G636"/>
      <c r="I636"/>
    </row>
    <row r="637" spans="2:9" x14ac:dyDescent="0.35">
      <c r="B637" s="53"/>
      <c r="C637" s="53"/>
      <c r="E637"/>
      <c r="F637"/>
      <c r="G637"/>
      <c r="I637"/>
    </row>
    <row r="638" spans="2:9" x14ac:dyDescent="0.35">
      <c r="B638" s="53"/>
      <c r="C638" s="53"/>
      <c r="E638"/>
      <c r="F638"/>
      <c r="G638"/>
      <c r="I638"/>
    </row>
    <row r="639" spans="2:9" x14ac:dyDescent="0.35">
      <c r="B639" s="53"/>
      <c r="C639" s="53"/>
      <c r="E639"/>
      <c r="F639"/>
      <c r="G639"/>
      <c r="I639"/>
    </row>
    <row r="640" spans="2:9" x14ac:dyDescent="0.35">
      <c r="B640" s="53"/>
      <c r="C640" s="53"/>
      <c r="E640"/>
      <c r="F640"/>
      <c r="G640"/>
      <c r="I640"/>
    </row>
    <row r="641" spans="2:9" x14ac:dyDescent="0.35">
      <c r="B641" s="53"/>
      <c r="C641" s="53"/>
      <c r="E641"/>
      <c r="F641"/>
      <c r="G641"/>
      <c r="I641"/>
    </row>
    <row r="642" spans="2:9" x14ac:dyDescent="0.35">
      <c r="B642" s="53"/>
      <c r="C642" s="53"/>
      <c r="E642"/>
      <c r="F642"/>
      <c r="G642"/>
      <c r="I642"/>
    </row>
    <row r="643" spans="2:9" x14ac:dyDescent="0.35">
      <c r="B643" s="53"/>
      <c r="C643" s="53"/>
      <c r="E643"/>
      <c r="F643"/>
      <c r="G643"/>
      <c r="I643"/>
    </row>
    <row r="644" spans="2:9" x14ac:dyDescent="0.35">
      <c r="B644" s="53"/>
      <c r="C644" s="53"/>
      <c r="E644"/>
      <c r="F644"/>
      <c r="G644"/>
      <c r="I644"/>
    </row>
    <row r="645" spans="2:9" x14ac:dyDescent="0.35">
      <c r="B645" s="53"/>
      <c r="C645" s="53"/>
      <c r="E645"/>
      <c r="F645"/>
      <c r="G645"/>
      <c r="I645"/>
    </row>
    <row r="646" spans="2:9" x14ac:dyDescent="0.35">
      <c r="B646" s="53"/>
      <c r="C646" s="53"/>
      <c r="E646"/>
      <c r="F646"/>
      <c r="G646"/>
      <c r="I646"/>
    </row>
    <row r="647" spans="2:9" x14ac:dyDescent="0.35">
      <c r="B647" s="53"/>
      <c r="C647" s="53"/>
      <c r="E647"/>
      <c r="F647"/>
      <c r="G647"/>
      <c r="I647"/>
    </row>
    <row r="648" spans="2:9" x14ac:dyDescent="0.35">
      <c r="B648" s="53"/>
      <c r="C648" s="53"/>
      <c r="E648"/>
      <c r="F648"/>
      <c r="G648"/>
      <c r="I648"/>
    </row>
    <row r="649" spans="2:9" x14ac:dyDescent="0.35">
      <c r="B649" s="53"/>
      <c r="C649" s="53"/>
      <c r="E649"/>
      <c r="F649"/>
      <c r="G649"/>
      <c r="I649"/>
    </row>
    <row r="650" spans="2:9" x14ac:dyDescent="0.35">
      <c r="B650" s="53"/>
      <c r="C650" s="53"/>
      <c r="E650"/>
      <c r="F650"/>
      <c r="G650"/>
      <c r="I650"/>
    </row>
    <row r="651" spans="2:9" x14ac:dyDescent="0.35">
      <c r="B651" s="53"/>
      <c r="C651" s="53"/>
      <c r="E651"/>
      <c r="F651"/>
      <c r="G651"/>
      <c r="I651"/>
    </row>
    <row r="652" spans="2:9" x14ac:dyDescent="0.35">
      <c r="B652" s="53"/>
      <c r="C652" s="53"/>
      <c r="E652"/>
      <c r="F652"/>
      <c r="G652"/>
      <c r="I652"/>
    </row>
    <row r="653" spans="2:9" x14ac:dyDescent="0.35">
      <c r="B653" s="53"/>
      <c r="C653" s="53"/>
      <c r="E653"/>
      <c r="F653"/>
      <c r="G653"/>
      <c r="I653"/>
    </row>
    <row r="654" spans="2:9" x14ac:dyDescent="0.35">
      <c r="B654" s="53"/>
      <c r="C654" s="53"/>
      <c r="E654"/>
      <c r="F654"/>
      <c r="G654"/>
      <c r="I654"/>
    </row>
    <row r="655" spans="2:9" x14ac:dyDescent="0.35">
      <c r="B655" s="53"/>
      <c r="C655" s="53"/>
      <c r="E655"/>
      <c r="F655"/>
      <c r="G655"/>
      <c r="I655"/>
    </row>
    <row r="656" spans="2:9" x14ac:dyDescent="0.35">
      <c r="B656" s="53"/>
      <c r="C656" s="53"/>
      <c r="E656"/>
      <c r="F656"/>
      <c r="G656"/>
      <c r="I656"/>
    </row>
    <row r="657" spans="2:9" x14ac:dyDescent="0.35">
      <c r="B657" s="53"/>
      <c r="C657" s="53"/>
      <c r="E657"/>
      <c r="F657"/>
      <c r="G657"/>
      <c r="I657"/>
    </row>
    <row r="658" spans="2:9" x14ac:dyDescent="0.35">
      <c r="B658" s="53"/>
      <c r="C658" s="53"/>
      <c r="E658"/>
      <c r="F658"/>
      <c r="G658"/>
      <c r="I658"/>
    </row>
    <row r="659" spans="2:9" x14ac:dyDescent="0.35">
      <c r="B659" s="53"/>
      <c r="C659" s="53"/>
      <c r="E659"/>
      <c r="F659"/>
      <c r="G659"/>
      <c r="I659"/>
    </row>
    <row r="660" spans="2:9" x14ac:dyDescent="0.35">
      <c r="B660" s="53"/>
      <c r="C660" s="53"/>
      <c r="E660"/>
      <c r="F660"/>
      <c r="G660"/>
      <c r="I660"/>
    </row>
    <row r="661" spans="2:9" x14ac:dyDescent="0.35">
      <c r="B661" s="53"/>
      <c r="C661" s="53"/>
      <c r="E661"/>
      <c r="F661"/>
      <c r="G661"/>
      <c r="I661"/>
    </row>
    <row r="662" spans="2:9" x14ac:dyDescent="0.35">
      <c r="B662" s="53"/>
      <c r="C662" s="53"/>
      <c r="E662"/>
      <c r="F662"/>
      <c r="G662"/>
      <c r="I662"/>
    </row>
    <row r="663" spans="2:9" x14ac:dyDescent="0.35">
      <c r="B663" s="53"/>
      <c r="C663" s="53"/>
      <c r="E663"/>
      <c r="F663"/>
      <c r="G663"/>
      <c r="I663"/>
    </row>
    <row r="664" spans="2:9" x14ac:dyDescent="0.35">
      <c r="B664" s="53"/>
      <c r="C664" s="53"/>
      <c r="E664"/>
      <c r="F664"/>
      <c r="G664"/>
      <c r="I664"/>
    </row>
    <row r="665" spans="2:9" x14ac:dyDescent="0.35">
      <c r="B665" s="53"/>
      <c r="C665" s="53"/>
      <c r="E665"/>
      <c r="F665"/>
      <c r="G665"/>
      <c r="I665"/>
    </row>
    <row r="666" spans="2:9" x14ac:dyDescent="0.35">
      <c r="B666" s="53"/>
      <c r="C666" s="53"/>
      <c r="E666"/>
      <c r="F666"/>
      <c r="G666"/>
      <c r="I666"/>
    </row>
    <row r="667" spans="2:9" x14ac:dyDescent="0.35">
      <c r="B667" s="53"/>
      <c r="C667" s="53"/>
      <c r="E667"/>
      <c r="F667"/>
      <c r="G667"/>
      <c r="I667"/>
    </row>
    <row r="668" spans="2:9" x14ac:dyDescent="0.35">
      <c r="B668" s="53"/>
      <c r="C668" s="53"/>
      <c r="E668"/>
      <c r="F668"/>
      <c r="G668"/>
      <c r="I668"/>
    </row>
    <row r="669" spans="2:9" x14ac:dyDescent="0.35">
      <c r="B669" s="53"/>
      <c r="C669" s="53"/>
      <c r="E669"/>
      <c r="F669"/>
      <c r="G669"/>
      <c r="I669"/>
    </row>
    <row r="670" spans="2:9" x14ac:dyDescent="0.35">
      <c r="B670" s="53"/>
      <c r="C670" s="53"/>
      <c r="E670"/>
      <c r="F670"/>
      <c r="G670"/>
      <c r="I670"/>
    </row>
    <row r="671" spans="2:9" x14ac:dyDescent="0.35">
      <c r="B671" s="53"/>
      <c r="C671" s="53"/>
      <c r="E671"/>
      <c r="F671"/>
      <c r="G671"/>
      <c r="I671"/>
    </row>
    <row r="672" spans="2:9" x14ac:dyDescent="0.35">
      <c r="B672" s="53"/>
      <c r="C672" s="53"/>
      <c r="E672"/>
      <c r="F672"/>
      <c r="G672"/>
      <c r="I672"/>
    </row>
    <row r="673" spans="2:9" x14ac:dyDescent="0.35">
      <c r="B673" s="53"/>
      <c r="C673" s="53"/>
      <c r="E673"/>
      <c r="F673"/>
      <c r="G673"/>
      <c r="I673"/>
    </row>
    <row r="674" spans="2:9" x14ac:dyDescent="0.35">
      <c r="B674" s="53"/>
      <c r="C674" s="53"/>
      <c r="E674"/>
      <c r="F674"/>
      <c r="G674"/>
      <c r="I674"/>
    </row>
    <row r="675" spans="2:9" x14ac:dyDescent="0.35">
      <c r="B675" s="53"/>
      <c r="C675" s="53"/>
      <c r="E675"/>
      <c r="F675"/>
      <c r="G675"/>
      <c r="I675"/>
    </row>
    <row r="676" spans="2:9" x14ac:dyDescent="0.35">
      <c r="B676" s="53"/>
      <c r="C676" s="53"/>
      <c r="E676"/>
      <c r="F676"/>
      <c r="G676"/>
      <c r="I676"/>
    </row>
    <row r="677" spans="2:9" x14ac:dyDescent="0.35">
      <c r="B677" s="53"/>
      <c r="C677" s="53"/>
      <c r="E677"/>
      <c r="F677"/>
      <c r="G677"/>
      <c r="I677"/>
    </row>
    <row r="678" spans="2:9" x14ac:dyDescent="0.35">
      <c r="B678" s="53"/>
      <c r="C678" s="53"/>
      <c r="E678"/>
      <c r="F678"/>
      <c r="G678"/>
      <c r="I678"/>
    </row>
    <row r="679" spans="2:9" x14ac:dyDescent="0.35">
      <c r="B679" s="53"/>
      <c r="C679" s="53"/>
      <c r="E679"/>
      <c r="F679"/>
      <c r="G679"/>
      <c r="I679"/>
    </row>
    <row r="680" spans="2:9" x14ac:dyDescent="0.35">
      <c r="B680" s="53"/>
      <c r="C680" s="53"/>
      <c r="E680"/>
      <c r="F680"/>
      <c r="G680"/>
      <c r="I680"/>
    </row>
    <row r="681" spans="2:9" x14ac:dyDescent="0.35">
      <c r="B681" s="53"/>
      <c r="C681" s="53"/>
      <c r="E681"/>
      <c r="F681"/>
      <c r="G681"/>
      <c r="I681"/>
    </row>
    <row r="682" spans="2:9" x14ac:dyDescent="0.35">
      <c r="B682" s="53"/>
      <c r="C682" s="53"/>
      <c r="E682"/>
      <c r="F682"/>
      <c r="G682"/>
      <c r="I682"/>
    </row>
    <row r="683" spans="2:9" x14ac:dyDescent="0.35">
      <c r="B683" s="53"/>
      <c r="C683" s="53"/>
      <c r="E683"/>
      <c r="F683"/>
      <c r="G683"/>
      <c r="I683"/>
    </row>
    <row r="684" spans="2:9" x14ac:dyDescent="0.35">
      <c r="B684" s="53"/>
      <c r="C684" s="53"/>
      <c r="E684"/>
      <c r="F684"/>
      <c r="G684"/>
      <c r="I684"/>
    </row>
    <row r="685" spans="2:9" x14ac:dyDescent="0.35">
      <c r="B685" s="53"/>
      <c r="C685" s="53"/>
      <c r="E685"/>
      <c r="F685"/>
      <c r="G685"/>
      <c r="I685"/>
    </row>
    <row r="686" spans="2:9" x14ac:dyDescent="0.35">
      <c r="B686" s="53"/>
      <c r="C686" s="53"/>
      <c r="E686"/>
      <c r="F686"/>
      <c r="G686"/>
      <c r="I686"/>
    </row>
    <row r="687" spans="2:9" x14ac:dyDescent="0.35">
      <c r="B687" s="53"/>
      <c r="C687" s="53"/>
      <c r="E687"/>
      <c r="F687"/>
      <c r="G687"/>
      <c r="I687"/>
    </row>
    <row r="688" spans="2:9" x14ac:dyDescent="0.35">
      <c r="B688" s="53"/>
      <c r="C688" s="53"/>
      <c r="E688"/>
      <c r="F688"/>
      <c r="G688"/>
      <c r="I688"/>
    </row>
    <row r="689" spans="2:9" x14ac:dyDescent="0.35">
      <c r="B689" s="53"/>
      <c r="C689" s="53"/>
      <c r="E689"/>
      <c r="F689"/>
      <c r="G689"/>
      <c r="I689"/>
    </row>
    <row r="690" spans="2:9" x14ac:dyDescent="0.35">
      <c r="B690" s="53"/>
      <c r="C690" s="53"/>
      <c r="E690"/>
      <c r="F690"/>
      <c r="G690"/>
      <c r="I690"/>
    </row>
    <row r="691" spans="2:9" x14ac:dyDescent="0.35">
      <c r="B691" s="53"/>
      <c r="C691" s="53"/>
      <c r="E691"/>
      <c r="F691"/>
      <c r="G691"/>
      <c r="I691"/>
    </row>
    <row r="692" spans="2:9" x14ac:dyDescent="0.35">
      <c r="B692" s="53"/>
      <c r="C692" s="53"/>
      <c r="E692"/>
      <c r="F692"/>
      <c r="G692"/>
      <c r="I692"/>
    </row>
    <row r="693" spans="2:9" x14ac:dyDescent="0.35">
      <c r="B693" s="53"/>
      <c r="C693" s="53"/>
      <c r="E693"/>
      <c r="F693"/>
      <c r="G693"/>
      <c r="I693"/>
    </row>
    <row r="694" spans="2:9" x14ac:dyDescent="0.35">
      <c r="B694" s="53"/>
      <c r="C694" s="53"/>
      <c r="E694"/>
      <c r="F694"/>
      <c r="G694"/>
      <c r="I694"/>
    </row>
    <row r="695" spans="2:9" x14ac:dyDescent="0.35">
      <c r="B695" s="53"/>
      <c r="C695" s="53"/>
      <c r="E695"/>
      <c r="F695"/>
      <c r="G695"/>
      <c r="I695"/>
    </row>
    <row r="696" spans="2:9" x14ac:dyDescent="0.35">
      <c r="B696" s="53"/>
      <c r="C696" s="53"/>
      <c r="E696"/>
      <c r="F696"/>
      <c r="G696"/>
      <c r="I696"/>
    </row>
    <row r="697" spans="2:9" x14ac:dyDescent="0.35">
      <c r="B697" s="53"/>
      <c r="C697" s="53"/>
      <c r="E697"/>
      <c r="F697"/>
      <c r="G697"/>
      <c r="I697"/>
    </row>
    <row r="698" spans="2:9" x14ac:dyDescent="0.35">
      <c r="B698" s="53"/>
      <c r="C698" s="53"/>
      <c r="E698"/>
      <c r="F698"/>
      <c r="G698"/>
      <c r="I698"/>
    </row>
    <row r="699" spans="2:9" x14ac:dyDescent="0.35">
      <c r="B699" s="53"/>
      <c r="C699" s="53"/>
      <c r="E699"/>
      <c r="F699"/>
      <c r="G699"/>
      <c r="I699"/>
    </row>
    <row r="700" spans="2:9" x14ac:dyDescent="0.35">
      <c r="B700" s="53"/>
      <c r="C700" s="53"/>
      <c r="E700"/>
      <c r="F700"/>
      <c r="G700"/>
      <c r="I700"/>
    </row>
    <row r="701" spans="2:9" x14ac:dyDescent="0.35">
      <c r="B701" s="53"/>
      <c r="C701" s="53"/>
      <c r="E701"/>
      <c r="F701"/>
      <c r="G701"/>
      <c r="I701"/>
    </row>
    <row r="702" spans="2:9" x14ac:dyDescent="0.35">
      <c r="B702" s="53"/>
      <c r="C702" s="53"/>
      <c r="E702"/>
      <c r="F702"/>
      <c r="G702"/>
      <c r="I702"/>
    </row>
    <row r="703" spans="2:9" x14ac:dyDescent="0.35">
      <c r="B703" s="53"/>
      <c r="C703" s="53"/>
      <c r="E703"/>
      <c r="F703"/>
      <c r="G703"/>
      <c r="I703"/>
    </row>
    <row r="704" spans="2:9" x14ac:dyDescent="0.35">
      <c r="B704" s="53"/>
      <c r="C704" s="53"/>
      <c r="E704"/>
      <c r="F704"/>
      <c r="G704"/>
      <c r="I704"/>
    </row>
    <row r="705" spans="2:9" x14ac:dyDescent="0.35">
      <c r="B705" s="53"/>
      <c r="C705" s="53"/>
      <c r="E705"/>
      <c r="F705"/>
      <c r="G705"/>
      <c r="I705"/>
    </row>
    <row r="706" spans="2:9" x14ac:dyDescent="0.35">
      <c r="B706" s="53"/>
      <c r="C706" s="53"/>
      <c r="E706"/>
      <c r="F706"/>
      <c r="G706"/>
      <c r="I706"/>
    </row>
    <row r="707" spans="2:9" x14ac:dyDescent="0.35">
      <c r="B707" s="53"/>
      <c r="C707" s="53"/>
      <c r="E707"/>
      <c r="F707"/>
      <c r="G707"/>
      <c r="I707"/>
    </row>
    <row r="708" spans="2:9" x14ac:dyDescent="0.35">
      <c r="B708" s="53"/>
      <c r="C708" s="53"/>
      <c r="E708"/>
      <c r="F708"/>
      <c r="G708"/>
      <c r="I708"/>
    </row>
    <row r="709" spans="2:9" x14ac:dyDescent="0.35">
      <c r="B709" s="53"/>
      <c r="C709" s="53"/>
      <c r="E709"/>
      <c r="F709"/>
      <c r="G709"/>
      <c r="I709"/>
    </row>
    <row r="710" spans="2:9" x14ac:dyDescent="0.35">
      <c r="B710" s="53"/>
      <c r="C710" s="53"/>
      <c r="E710"/>
      <c r="F710"/>
      <c r="G710"/>
      <c r="I710"/>
    </row>
    <row r="711" spans="2:9" x14ac:dyDescent="0.35">
      <c r="B711" s="53"/>
      <c r="C711" s="53"/>
      <c r="E711"/>
      <c r="F711"/>
      <c r="G711"/>
      <c r="I711"/>
    </row>
    <row r="712" spans="2:9" x14ac:dyDescent="0.35">
      <c r="B712" s="53"/>
      <c r="C712" s="53"/>
      <c r="E712"/>
      <c r="F712"/>
      <c r="G712"/>
      <c r="I712"/>
    </row>
    <row r="713" spans="2:9" x14ac:dyDescent="0.35">
      <c r="B713" s="53"/>
      <c r="C713" s="53"/>
      <c r="E713"/>
      <c r="F713"/>
      <c r="G713"/>
      <c r="I713"/>
    </row>
    <row r="714" spans="2:9" x14ac:dyDescent="0.35">
      <c r="B714" s="53"/>
      <c r="C714" s="53"/>
      <c r="E714"/>
      <c r="F714"/>
      <c r="G714"/>
      <c r="I714"/>
    </row>
    <row r="715" spans="2:9" x14ac:dyDescent="0.35">
      <c r="B715" s="53"/>
      <c r="C715" s="53"/>
      <c r="E715"/>
      <c r="F715"/>
      <c r="G715"/>
      <c r="I715"/>
    </row>
    <row r="716" spans="2:9" x14ac:dyDescent="0.35">
      <c r="B716" s="53"/>
      <c r="C716" s="53"/>
      <c r="E716"/>
      <c r="F716"/>
      <c r="G716"/>
      <c r="I716"/>
    </row>
    <row r="717" spans="2:9" x14ac:dyDescent="0.35">
      <c r="B717" s="53"/>
      <c r="C717" s="53"/>
      <c r="E717"/>
      <c r="F717"/>
      <c r="G717"/>
      <c r="I717"/>
    </row>
    <row r="718" spans="2:9" x14ac:dyDescent="0.35">
      <c r="B718" s="53"/>
      <c r="C718" s="53"/>
      <c r="E718"/>
      <c r="F718"/>
      <c r="G718"/>
      <c r="I718"/>
    </row>
    <row r="719" spans="2:9" x14ac:dyDescent="0.35">
      <c r="B719" s="53"/>
      <c r="C719" s="53"/>
      <c r="E719"/>
      <c r="F719"/>
      <c r="G719"/>
      <c r="I719"/>
    </row>
    <row r="720" spans="2:9" x14ac:dyDescent="0.35">
      <c r="B720" s="53"/>
      <c r="C720" s="53"/>
      <c r="E720"/>
      <c r="F720"/>
      <c r="G720"/>
      <c r="I720"/>
    </row>
    <row r="721" spans="2:9" x14ac:dyDescent="0.35">
      <c r="B721" s="53"/>
      <c r="C721" s="53"/>
      <c r="E721"/>
      <c r="F721"/>
      <c r="G721"/>
      <c r="I721"/>
    </row>
    <row r="722" spans="2:9" x14ac:dyDescent="0.35">
      <c r="B722" s="53"/>
      <c r="C722" s="53"/>
      <c r="E722"/>
      <c r="F722"/>
      <c r="G722"/>
      <c r="I722"/>
    </row>
    <row r="723" spans="2:9" x14ac:dyDescent="0.35">
      <c r="B723" s="53"/>
      <c r="C723" s="53"/>
      <c r="E723"/>
      <c r="F723"/>
      <c r="G723"/>
      <c r="I723"/>
    </row>
    <row r="724" spans="2:9" x14ac:dyDescent="0.35">
      <c r="B724" s="53"/>
      <c r="C724" s="53"/>
      <c r="E724"/>
      <c r="F724"/>
      <c r="G724"/>
      <c r="I724"/>
    </row>
    <row r="725" spans="2:9" x14ac:dyDescent="0.35">
      <c r="B725" s="53"/>
      <c r="C725" s="53"/>
      <c r="E725"/>
      <c r="F725"/>
      <c r="G725"/>
      <c r="I725"/>
    </row>
    <row r="726" spans="2:9" x14ac:dyDescent="0.35">
      <c r="B726" s="53"/>
      <c r="C726" s="53"/>
      <c r="E726"/>
      <c r="F726"/>
      <c r="G726"/>
      <c r="I726"/>
    </row>
    <row r="727" spans="2:9" x14ac:dyDescent="0.35">
      <c r="B727" s="53"/>
      <c r="C727" s="53"/>
      <c r="E727"/>
      <c r="F727"/>
      <c r="G727"/>
      <c r="I727"/>
    </row>
    <row r="728" spans="2:9" x14ac:dyDescent="0.35">
      <c r="B728" s="53"/>
      <c r="C728" s="53"/>
      <c r="E728"/>
      <c r="F728"/>
      <c r="G728"/>
      <c r="I728"/>
    </row>
    <row r="729" spans="2:9" x14ac:dyDescent="0.35">
      <c r="B729" s="53"/>
      <c r="C729" s="53"/>
      <c r="E729"/>
      <c r="F729"/>
      <c r="G729"/>
      <c r="I729"/>
    </row>
    <row r="730" spans="2:9" x14ac:dyDescent="0.35">
      <c r="B730" s="53"/>
      <c r="C730" s="53"/>
      <c r="E730"/>
      <c r="F730"/>
      <c r="G730"/>
      <c r="I730"/>
    </row>
    <row r="731" spans="2:9" x14ac:dyDescent="0.35">
      <c r="B731" s="53"/>
      <c r="C731" s="53"/>
      <c r="E731"/>
      <c r="F731"/>
      <c r="G731"/>
      <c r="I731"/>
    </row>
    <row r="732" spans="2:9" x14ac:dyDescent="0.35">
      <c r="B732" s="53"/>
      <c r="C732" s="53"/>
      <c r="E732"/>
      <c r="F732"/>
      <c r="G732"/>
      <c r="I732"/>
    </row>
    <row r="733" spans="2:9" x14ac:dyDescent="0.35">
      <c r="B733" s="53"/>
      <c r="C733" s="53"/>
      <c r="E733"/>
      <c r="F733"/>
      <c r="G733"/>
      <c r="I733"/>
    </row>
    <row r="734" spans="2:9" x14ac:dyDescent="0.35">
      <c r="B734" s="53"/>
      <c r="C734" s="53"/>
      <c r="E734"/>
      <c r="F734"/>
      <c r="G734"/>
      <c r="I734"/>
    </row>
    <row r="735" spans="2:9" x14ac:dyDescent="0.35">
      <c r="B735" s="53"/>
      <c r="C735" s="53"/>
      <c r="E735"/>
      <c r="F735"/>
      <c r="G735"/>
      <c r="I735"/>
    </row>
    <row r="736" spans="2:9" x14ac:dyDescent="0.35">
      <c r="B736" s="53"/>
      <c r="C736" s="53"/>
      <c r="E736"/>
      <c r="F736"/>
      <c r="G736"/>
      <c r="I736"/>
    </row>
    <row r="737" spans="2:9" x14ac:dyDescent="0.35">
      <c r="B737" s="53"/>
      <c r="C737" s="53"/>
      <c r="E737"/>
      <c r="F737"/>
      <c r="G737"/>
      <c r="I737"/>
    </row>
    <row r="738" spans="2:9" x14ac:dyDescent="0.35">
      <c r="B738" s="53"/>
      <c r="C738" s="53"/>
      <c r="E738"/>
      <c r="F738"/>
      <c r="G738"/>
      <c r="I738"/>
    </row>
    <row r="739" spans="2:9" x14ac:dyDescent="0.35">
      <c r="B739" s="53"/>
      <c r="C739" s="53"/>
      <c r="E739"/>
      <c r="F739"/>
      <c r="G739"/>
      <c r="I739"/>
    </row>
    <row r="740" spans="2:9" x14ac:dyDescent="0.35">
      <c r="B740" s="53"/>
      <c r="C740" s="53"/>
      <c r="E740"/>
      <c r="F740"/>
      <c r="G740"/>
      <c r="I740"/>
    </row>
    <row r="741" spans="2:9" x14ac:dyDescent="0.35">
      <c r="B741" s="53"/>
      <c r="C741" s="53"/>
      <c r="E741"/>
      <c r="F741"/>
      <c r="G741"/>
      <c r="I741"/>
    </row>
    <row r="742" spans="2:9" x14ac:dyDescent="0.35">
      <c r="B742" s="53"/>
      <c r="C742" s="53"/>
      <c r="E742"/>
      <c r="F742"/>
      <c r="G742"/>
      <c r="I742"/>
    </row>
    <row r="743" spans="2:9" x14ac:dyDescent="0.35">
      <c r="B743" s="53"/>
      <c r="C743" s="53"/>
      <c r="E743"/>
      <c r="F743"/>
      <c r="G743"/>
      <c r="I743"/>
    </row>
    <row r="744" spans="2:9" x14ac:dyDescent="0.35">
      <c r="B744" s="53"/>
      <c r="C744" s="53"/>
      <c r="E744"/>
      <c r="F744"/>
      <c r="G744"/>
      <c r="I744"/>
    </row>
    <row r="745" spans="2:9" x14ac:dyDescent="0.35">
      <c r="B745" s="53"/>
      <c r="C745" s="53"/>
      <c r="E745"/>
      <c r="F745"/>
      <c r="G745"/>
      <c r="I745"/>
    </row>
    <row r="746" spans="2:9" x14ac:dyDescent="0.35">
      <c r="B746" s="53"/>
      <c r="C746" s="53"/>
      <c r="E746"/>
      <c r="F746"/>
      <c r="G746"/>
      <c r="I746"/>
    </row>
    <row r="747" spans="2:9" x14ac:dyDescent="0.35">
      <c r="B747" s="53"/>
      <c r="C747" s="53"/>
      <c r="E747"/>
      <c r="F747"/>
      <c r="G747"/>
      <c r="I747"/>
    </row>
    <row r="748" spans="2:9" x14ac:dyDescent="0.35">
      <c r="B748" s="53"/>
      <c r="C748" s="53"/>
      <c r="E748"/>
      <c r="F748"/>
      <c r="G748"/>
      <c r="I748"/>
    </row>
    <row r="749" spans="2:9" x14ac:dyDescent="0.35">
      <c r="B749" s="53"/>
      <c r="C749" s="53"/>
      <c r="E749"/>
      <c r="F749"/>
      <c r="G749"/>
      <c r="I749"/>
    </row>
    <row r="750" spans="2:9" x14ac:dyDescent="0.35">
      <c r="B750" s="53"/>
      <c r="C750" s="53"/>
      <c r="E750"/>
      <c r="F750"/>
      <c r="G750"/>
      <c r="I750"/>
    </row>
    <row r="751" spans="2:9" x14ac:dyDescent="0.35">
      <c r="B751" s="53"/>
      <c r="C751" s="53"/>
      <c r="E751"/>
      <c r="F751"/>
      <c r="G751"/>
      <c r="I751"/>
    </row>
    <row r="752" spans="2:9" x14ac:dyDescent="0.35">
      <c r="B752" s="53"/>
      <c r="C752" s="53"/>
      <c r="E752"/>
      <c r="F752"/>
      <c r="G752"/>
      <c r="I752"/>
    </row>
    <row r="753" spans="2:9" x14ac:dyDescent="0.35">
      <c r="B753" s="53"/>
      <c r="C753" s="53"/>
      <c r="E753"/>
      <c r="F753"/>
      <c r="G753"/>
      <c r="I753"/>
    </row>
    <row r="754" spans="2:9" x14ac:dyDescent="0.35">
      <c r="B754" s="53"/>
      <c r="C754" s="53"/>
      <c r="E754"/>
      <c r="F754"/>
      <c r="G754"/>
      <c r="I754"/>
    </row>
    <row r="755" spans="2:9" x14ac:dyDescent="0.35">
      <c r="B755" s="53"/>
      <c r="C755" s="53"/>
      <c r="E755"/>
      <c r="F755"/>
      <c r="G755"/>
      <c r="I755"/>
    </row>
    <row r="756" spans="2:9" x14ac:dyDescent="0.35">
      <c r="B756" s="53"/>
      <c r="C756" s="53"/>
      <c r="E756"/>
      <c r="F756"/>
      <c r="G756"/>
      <c r="I756"/>
    </row>
    <row r="757" spans="2:9" x14ac:dyDescent="0.35">
      <c r="B757" s="53"/>
      <c r="C757" s="53"/>
      <c r="E757"/>
      <c r="F757"/>
      <c r="G757"/>
      <c r="I757"/>
    </row>
    <row r="758" spans="2:9" x14ac:dyDescent="0.35">
      <c r="B758" s="53"/>
      <c r="C758" s="53"/>
      <c r="E758"/>
      <c r="F758"/>
      <c r="G758"/>
      <c r="I758"/>
    </row>
    <row r="759" spans="2:9" x14ac:dyDescent="0.35">
      <c r="B759" s="53"/>
      <c r="C759" s="53"/>
      <c r="E759"/>
      <c r="F759"/>
      <c r="G759"/>
      <c r="I759"/>
    </row>
    <row r="760" spans="2:9" x14ac:dyDescent="0.35">
      <c r="B760" s="53"/>
      <c r="C760" s="53"/>
      <c r="E760"/>
      <c r="F760"/>
      <c r="G760"/>
      <c r="I760"/>
    </row>
    <row r="761" spans="2:9" x14ac:dyDescent="0.35">
      <c r="B761" s="53"/>
      <c r="C761" s="53"/>
      <c r="E761"/>
      <c r="F761"/>
      <c r="G761"/>
      <c r="I761"/>
    </row>
    <row r="762" spans="2:9" x14ac:dyDescent="0.35">
      <c r="B762" s="53"/>
      <c r="C762" s="53"/>
      <c r="E762"/>
      <c r="F762"/>
      <c r="G762"/>
      <c r="I762"/>
    </row>
    <row r="763" spans="2:9" x14ac:dyDescent="0.35">
      <c r="B763" s="53"/>
      <c r="C763" s="53"/>
      <c r="E763"/>
      <c r="F763"/>
      <c r="G763"/>
      <c r="I763"/>
    </row>
    <row r="764" spans="2:9" x14ac:dyDescent="0.35">
      <c r="B764" s="53"/>
      <c r="C764" s="53"/>
      <c r="E764"/>
      <c r="F764"/>
      <c r="G764"/>
      <c r="I764"/>
    </row>
    <row r="765" spans="2:9" x14ac:dyDescent="0.35">
      <c r="B765" s="53"/>
      <c r="C765" s="53"/>
      <c r="E765"/>
      <c r="F765"/>
      <c r="G765"/>
      <c r="I765"/>
    </row>
    <row r="766" spans="2:9" x14ac:dyDescent="0.35">
      <c r="B766" s="53"/>
      <c r="C766" s="53"/>
      <c r="E766"/>
      <c r="F766"/>
      <c r="G766"/>
      <c r="I766"/>
    </row>
    <row r="767" spans="2:9" x14ac:dyDescent="0.35">
      <c r="B767" s="53"/>
      <c r="C767" s="53"/>
      <c r="E767"/>
      <c r="F767"/>
      <c r="G767"/>
      <c r="I767"/>
    </row>
    <row r="768" spans="2:9" x14ac:dyDescent="0.35">
      <c r="B768" s="53"/>
      <c r="C768" s="53"/>
      <c r="E768"/>
      <c r="F768"/>
      <c r="G768"/>
      <c r="I768"/>
    </row>
    <row r="769" spans="2:9" x14ac:dyDescent="0.35">
      <c r="B769" s="53"/>
      <c r="C769" s="53"/>
      <c r="E769"/>
      <c r="F769"/>
      <c r="G769"/>
      <c r="I769"/>
    </row>
    <row r="770" spans="2:9" x14ac:dyDescent="0.35">
      <c r="B770" s="53"/>
      <c r="C770" s="53"/>
      <c r="E770"/>
      <c r="F770"/>
      <c r="G770"/>
      <c r="I770"/>
    </row>
    <row r="771" spans="2:9" x14ac:dyDescent="0.35">
      <c r="B771" s="53"/>
      <c r="C771" s="53"/>
      <c r="E771"/>
      <c r="F771"/>
      <c r="G771"/>
      <c r="I771"/>
    </row>
    <row r="772" spans="2:9" x14ac:dyDescent="0.35">
      <c r="B772" s="53"/>
      <c r="C772" s="53"/>
      <c r="E772"/>
      <c r="F772"/>
      <c r="G772"/>
      <c r="I772"/>
    </row>
    <row r="773" spans="2:9" x14ac:dyDescent="0.35">
      <c r="B773" s="53"/>
      <c r="C773" s="53"/>
      <c r="E773"/>
      <c r="F773"/>
      <c r="G773"/>
      <c r="I773"/>
    </row>
    <row r="774" spans="2:9" x14ac:dyDescent="0.35">
      <c r="B774" s="53"/>
      <c r="C774" s="53"/>
      <c r="E774"/>
      <c r="F774"/>
      <c r="G774"/>
      <c r="I774"/>
    </row>
    <row r="775" spans="2:9" x14ac:dyDescent="0.35">
      <c r="B775" s="53"/>
      <c r="C775" s="53"/>
      <c r="E775"/>
      <c r="F775"/>
      <c r="G775"/>
      <c r="I775"/>
    </row>
    <row r="776" spans="2:9" x14ac:dyDescent="0.35">
      <c r="B776" s="53"/>
      <c r="C776" s="53"/>
      <c r="E776"/>
      <c r="F776"/>
      <c r="G776"/>
      <c r="I776"/>
    </row>
    <row r="777" spans="2:9" x14ac:dyDescent="0.35">
      <c r="B777" s="53"/>
      <c r="C777" s="53"/>
      <c r="E777"/>
      <c r="F777"/>
      <c r="G777"/>
      <c r="I777"/>
    </row>
    <row r="778" spans="2:9" x14ac:dyDescent="0.35">
      <c r="B778" s="53"/>
      <c r="C778" s="53"/>
      <c r="E778"/>
      <c r="F778"/>
      <c r="G778"/>
      <c r="I778"/>
    </row>
    <row r="779" spans="2:9" x14ac:dyDescent="0.35">
      <c r="B779" s="53"/>
      <c r="C779" s="53"/>
      <c r="E779"/>
      <c r="F779"/>
      <c r="G779"/>
      <c r="I779"/>
    </row>
    <row r="780" spans="2:9" x14ac:dyDescent="0.35">
      <c r="B780" s="53"/>
      <c r="C780" s="53"/>
      <c r="E780"/>
      <c r="F780"/>
      <c r="G780"/>
      <c r="I780"/>
    </row>
    <row r="781" spans="2:9" x14ac:dyDescent="0.35">
      <c r="B781" s="53"/>
      <c r="C781" s="53"/>
      <c r="E781"/>
      <c r="F781"/>
      <c r="G781"/>
      <c r="I781"/>
    </row>
    <row r="782" spans="2:9" x14ac:dyDescent="0.35">
      <c r="B782" s="53"/>
      <c r="C782" s="53"/>
      <c r="E782"/>
      <c r="F782"/>
      <c r="G782"/>
      <c r="I782"/>
    </row>
    <row r="783" spans="2:9" x14ac:dyDescent="0.35">
      <c r="B783" s="53"/>
      <c r="C783" s="53"/>
      <c r="E783"/>
      <c r="F783"/>
      <c r="G783"/>
      <c r="I783"/>
    </row>
    <row r="784" spans="2:9" x14ac:dyDescent="0.35">
      <c r="B784" s="53"/>
      <c r="C784" s="53"/>
      <c r="E784"/>
      <c r="F784"/>
      <c r="G784"/>
      <c r="I784"/>
    </row>
    <row r="785" spans="2:9" x14ac:dyDescent="0.35">
      <c r="B785" s="53"/>
      <c r="C785" s="53"/>
      <c r="E785"/>
      <c r="F785"/>
      <c r="G785"/>
      <c r="I785"/>
    </row>
    <row r="786" spans="2:9" x14ac:dyDescent="0.35">
      <c r="B786" s="53"/>
      <c r="C786" s="53"/>
      <c r="E786"/>
      <c r="F786"/>
      <c r="G786"/>
      <c r="I786"/>
    </row>
    <row r="787" spans="2:9" x14ac:dyDescent="0.35">
      <c r="B787" s="53"/>
      <c r="C787" s="53"/>
      <c r="E787"/>
      <c r="F787"/>
      <c r="G787"/>
      <c r="I787"/>
    </row>
    <row r="788" spans="2:9" x14ac:dyDescent="0.35">
      <c r="B788" s="53"/>
      <c r="C788" s="53"/>
      <c r="E788"/>
      <c r="F788"/>
      <c r="G788"/>
      <c r="I788"/>
    </row>
    <row r="789" spans="2:9" x14ac:dyDescent="0.35">
      <c r="B789" s="53"/>
      <c r="C789" s="53"/>
      <c r="E789"/>
      <c r="F789"/>
      <c r="G789"/>
      <c r="I789"/>
    </row>
    <row r="790" spans="2:9" x14ac:dyDescent="0.35">
      <c r="B790" s="53"/>
      <c r="C790" s="53"/>
      <c r="E790"/>
      <c r="F790"/>
      <c r="G790"/>
      <c r="I790"/>
    </row>
    <row r="791" spans="2:9" x14ac:dyDescent="0.35">
      <c r="B791" s="53"/>
      <c r="C791" s="53"/>
      <c r="E791"/>
      <c r="F791"/>
      <c r="G791"/>
      <c r="I791"/>
    </row>
    <row r="792" spans="2:9" x14ac:dyDescent="0.35">
      <c r="B792" s="53"/>
      <c r="C792" s="53"/>
      <c r="E792"/>
      <c r="F792"/>
      <c r="G792"/>
      <c r="I792"/>
    </row>
    <row r="793" spans="2:9" x14ac:dyDescent="0.35">
      <c r="B793" s="53"/>
      <c r="C793" s="53"/>
      <c r="E793"/>
      <c r="F793"/>
      <c r="G793"/>
      <c r="I793"/>
    </row>
    <row r="794" spans="2:9" x14ac:dyDescent="0.35">
      <c r="B794" s="53"/>
      <c r="C794" s="53"/>
      <c r="E794"/>
      <c r="F794"/>
      <c r="G794"/>
      <c r="I794"/>
    </row>
    <row r="795" spans="2:9" x14ac:dyDescent="0.35">
      <c r="B795" s="53"/>
      <c r="C795" s="53"/>
      <c r="E795"/>
      <c r="F795"/>
      <c r="G795"/>
      <c r="I795"/>
    </row>
    <row r="796" spans="2:9" x14ac:dyDescent="0.35">
      <c r="B796" s="53"/>
      <c r="C796" s="53"/>
      <c r="E796"/>
      <c r="F796"/>
      <c r="G796"/>
      <c r="I796"/>
    </row>
    <row r="797" spans="2:9" x14ac:dyDescent="0.35">
      <c r="B797" s="53"/>
      <c r="C797" s="53"/>
      <c r="E797"/>
      <c r="F797"/>
      <c r="G797"/>
      <c r="I797"/>
    </row>
    <row r="798" spans="2:9" x14ac:dyDescent="0.35">
      <c r="B798" s="53"/>
      <c r="C798" s="53"/>
      <c r="E798"/>
      <c r="F798"/>
      <c r="G798"/>
      <c r="I798"/>
    </row>
    <row r="799" spans="2:9" x14ac:dyDescent="0.35">
      <c r="B799" s="53"/>
      <c r="C799" s="53"/>
      <c r="E799"/>
      <c r="F799"/>
      <c r="G799"/>
      <c r="I799"/>
    </row>
    <row r="800" spans="2:9" x14ac:dyDescent="0.35">
      <c r="B800" s="53"/>
      <c r="C800" s="53"/>
      <c r="E800"/>
      <c r="F800"/>
      <c r="G800"/>
      <c r="I800"/>
    </row>
    <row r="801" spans="2:9" x14ac:dyDescent="0.35">
      <c r="B801" s="53"/>
      <c r="C801" s="53"/>
      <c r="E801"/>
      <c r="F801"/>
      <c r="G801"/>
      <c r="I801"/>
    </row>
    <row r="802" spans="2:9" x14ac:dyDescent="0.35">
      <c r="B802" s="53"/>
      <c r="C802" s="53"/>
      <c r="E802"/>
      <c r="F802"/>
      <c r="G802"/>
      <c r="I802"/>
    </row>
    <row r="803" spans="2:9" x14ac:dyDescent="0.35">
      <c r="B803" s="53"/>
      <c r="C803" s="53"/>
      <c r="E803"/>
      <c r="F803"/>
      <c r="G803"/>
      <c r="I803"/>
    </row>
    <row r="804" spans="2:9" x14ac:dyDescent="0.35">
      <c r="B804" s="53"/>
      <c r="C804" s="53"/>
      <c r="E804"/>
      <c r="F804"/>
      <c r="G804"/>
      <c r="I804"/>
    </row>
    <row r="805" spans="2:9" x14ac:dyDescent="0.35">
      <c r="B805" s="53"/>
      <c r="C805" s="53"/>
      <c r="E805"/>
      <c r="F805"/>
      <c r="G805"/>
      <c r="I805"/>
    </row>
    <row r="806" spans="2:9" x14ac:dyDescent="0.35">
      <c r="B806" s="53"/>
      <c r="C806" s="53"/>
      <c r="E806"/>
      <c r="F806"/>
      <c r="G806"/>
      <c r="I806"/>
    </row>
    <row r="807" spans="2:9" x14ac:dyDescent="0.35">
      <c r="B807" s="53"/>
      <c r="C807" s="53"/>
      <c r="E807"/>
      <c r="F807"/>
      <c r="G807"/>
      <c r="I807"/>
    </row>
    <row r="808" spans="2:9" x14ac:dyDescent="0.35">
      <c r="B808" s="53"/>
      <c r="C808" s="53"/>
      <c r="E808"/>
      <c r="F808"/>
      <c r="G808"/>
      <c r="I808"/>
    </row>
    <row r="809" spans="2:9" x14ac:dyDescent="0.35">
      <c r="B809" s="53"/>
      <c r="C809" s="53"/>
      <c r="E809"/>
      <c r="F809"/>
      <c r="G809"/>
      <c r="I809"/>
    </row>
    <row r="810" spans="2:9" x14ac:dyDescent="0.35">
      <c r="B810" s="53"/>
      <c r="C810" s="53"/>
      <c r="E810"/>
      <c r="F810"/>
      <c r="G810"/>
      <c r="I810"/>
    </row>
    <row r="811" spans="2:9" x14ac:dyDescent="0.35">
      <c r="B811" s="53"/>
      <c r="C811" s="53"/>
      <c r="E811"/>
      <c r="F811"/>
      <c r="G811"/>
      <c r="I811"/>
    </row>
    <row r="812" spans="2:9" x14ac:dyDescent="0.35">
      <c r="B812" s="53"/>
      <c r="C812" s="53"/>
      <c r="E812"/>
      <c r="F812"/>
      <c r="G812"/>
      <c r="I812"/>
    </row>
    <row r="813" spans="2:9" x14ac:dyDescent="0.35">
      <c r="B813" s="53"/>
      <c r="C813" s="53"/>
      <c r="E813"/>
      <c r="F813"/>
      <c r="G813"/>
      <c r="I813"/>
    </row>
    <row r="814" spans="2:9" x14ac:dyDescent="0.35">
      <c r="B814" s="53"/>
      <c r="C814" s="53"/>
      <c r="E814"/>
      <c r="F814"/>
      <c r="G814"/>
      <c r="I814"/>
    </row>
    <row r="815" spans="2:9" x14ac:dyDescent="0.35">
      <c r="B815" s="53"/>
      <c r="C815" s="53"/>
      <c r="E815"/>
      <c r="F815"/>
      <c r="G815"/>
      <c r="I815"/>
    </row>
    <row r="816" spans="2:9" x14ac:dyDescent="0.35">
      <c r="B816" s="53"/>
      <c r="C816" s="53"/>
      <c r="E816"/>
      <c r="F816"/>
      <c r="G816"/>
      <c r="I816"/>
    </row>
    <row r="817" spans="2:9" x14ac:dyDescent="0.35">
      <c r="B817" s="53"/>
      <c r="C817" s="53"/>
      <c r="E817"/>
      <c r="F817"/>
      <c r="G817"/>
      <c r="I817"/>
    </row>
    <row r="818" spans="2:9" x14ac:dyDescent="0.35">
      <c r="B818" s="53"/>
      <c r="C818" s="53"/>
      <c r="E818"/>
      <c r="F818"/>
      <c r="G818"/>
      <c r="I818"/>
    </row>
    <row r="819" spans="2:9" x14ac:dyDescent="0.35">
      <c r="B819" s="53"/>
      <c r="C819" s="53"/>
      <c r="E819"/>
      <c r="F819"/>
      <c r="G819"/>
      <c r="I819"/>
    </row>
    <row r="820" spans="2:9" x14ac:dyDescent="0.35">
      <c r="B820" s="53"/>
      <c r="C820" s="53"/>
      <c r="E820"/>
      <c r="F820"/>
      <c r="G820"/>
      <c r="I820"/>
    </row>
    <row r="821" spans="2:9" x14ac:dyDescent="0.35">
      <c r="B821" s="53"/>
      <c r="C821" s="53"/>
      <c r="E821"/>
      <c r="F821"/>
      <c r="G821"/>
      <c r="I821"/>
    </row>
    <row r="822" spans="2:9" x14ac:dyDescent="0.35">
      <c r="B822" s="53"/>
      <c r="C822" s="53"/>
      <c r="E822"/>
      <c r="F822"/>
      <c r="G822"/>
      <c r="I822"/>
    </row>
    <row r="823" spans="2:9" x14ac:dyDescent="0.35">
      <c r="B823" s="53"/>
      <c r="C823" s="53"/>
      <c r="E823"/>
      <c r="F823"/>
      <c r="G823"/>
      <c r="I823"/>
    </row>
    <row r="824" spans="2:9" x14ac:dyDescent="0.35">
      <c r="B824" s="53"/>
      <c r="C824" s="53"/>
      <c r="E824"/>
      <c r="F824"/>
      <c r="G824"/>
      <c r="I824"/>
    </row>
    <row r="825" spans="2:9" x14ac:dyDescent="0.35">
      <c r="B825" s="53"/>
      <c r="C825" s="53"/>
      <c r="E825"/>
      <c r="F825"/>
      <c r="G825"/>
      <c r="I825"/>
    </row>
    <row r="826" spans="2:9" x14ac:dyDescent="0.35">
      <c r="B826" s="53"/>
      <c r="C826" s="53"/>
      <c r="E826"/>
      <c r="F826"/>
      <c r="G826"/>
      <c r="I826"/>
    </row>
    <row r="827" spans="2:9" x14ac:dyDescent="0.35">
      <c r="B827" s="53"/>
      <c r="C827" s="53"/>
      <c r="E827"/>
      <c r="F827"/>
      <c r="G827"/>
      <c r="I827"/>
    </row>
    <row r="828" spans="2:9" x14ac:dyDescent="0.35">
      <c r="B828" s="53"/>
      <c r="C828" s="53"/>
      <c r="E828"/>
      <c r="F828"/>
      <c r="G828"/>
      <c r="I828"/>
    </row>
    <row r="829" spans="2:9" x14ac:dyDescent="0.35">
      <c r="B829" s="53"/>
      <c r="C829" s="53"/>
      <c r="E829"/>
      <c r="F829"/>
      <c r="G829"/>
      <c r="I829"/>
    </row>
    <row r="830" spans="2:9" x14ac:dyDescent="0.35">
      <c r="B830" s="53"/>
      <c r="C830" s="53"/>
      <c r="E830"/>
      <c r="F830"/>
      <c r="G830"/>
      <c r="I830"/>
    </row>
    <row r="831" spans="2:9" x14ac:dyDescent="0.35">
      <c r="B831" s="53"/>
      <c r="C831" s="53"/>
      <c r="E831"/>
      <c r="F831"/>
      <c r="G831"/>
      <c r="I831"/>
    </row>
    <row r="832" spans="2:9" x14ac:dyDescent="0.35">
      <c r="B832" s="53"/>
      <c r="C832" s="53"/>
      <c r="E832"/>
      <c r="F832"/>
      <c r="G832"/>
      <c r="I832"/>
    </row>
    <row r="833" spans="2:9" x14ac:dyDescent="0.35">
      <c r="B833" s="53"/>
      <c r="C833" s="53"/>
      <c r="E833"/>
      <c r="F833"/>
      <c r="G833"/>
      <c r="I833"/>
    </row>
    <row r="834" spans="2:9" x14ac:dyDescent="0.35">
      <c r="B834" s="53"/>
      <c r="C834" s="53"/>
      <c r="E834"/>
      <c r="F834"/>
      <c r="G834"/>
      <c r="I834"/>
    </row>
    <row r="835" spans="2:9" x14ac:dyDescent="0.35">
      <c r="B835" s="53"/>
      <c r="C835" s="53"/>
      <c r="E835"/>
      <c r="F835"/>
      <c r="G835"/>
      <c r="I835"/>
    </row>
    <row r="836" spans="2:9" x14ac:dyDescent="0.35">
      <c r="B836" s="53"/>
      <c r="C836" s="53"/>
      <c r="E836"/>
      <c r="F836"/>
      <c r="G836"/>
      <c r="I836"/>
    </row>
    <row r="837" spans="2:9" x14ac:dyDescent="0.35">
      <c r="B837" s="53"/>
      <c r="C837" s="53"/>
      <c r="E837"/>
      <c r="F837"/>
      <c r="G837"/>
      <c r="I837"/>
    </row>
    <row r="838" spans="2:9" x14ac:dyDescent="0.35">
      <c r="B838" s="53"/>
      <c r="C838" s="53"/>
      <c r="E838"/>
      <c r="F838"/>
      <c r="G838"/>
      <c r="I838"/>
    </row>
    <row r="839" spans="2:9" x14ac:dyDescent="0.35">
      <c r="B839" s="53"/>
      <c r="C839" s="53"/>
      <c r="E839"/>
      <c r="F839"/>
      <c r="G839"/>
      <c r="I839"/>
    </row>
    <row r="840" spans="2:9" x14ac:dyDescent="0.35">
      <c r="B840" s="53"/>
      <c r="C840" s="53"/>
      <c r="E840"/>
      <c r="F840"/>
      <c r="G840"/>
      <c r="I840"/>
    </row>
    <row r="841" spans="2:9" x14ac:dyDescent="0.35">
      <c r="B841" s="53"/>
      <c r="C841" s="53"/>
      <c r="E841"/>
      <c r="F841"/>
      <c r="G841"/>
      <c r="I841"/>
    </row>
    <row r="842" spans="2:9" x14ac:dyDescent="0.35">
      <c r="B842" s="53"/>
      <c r="C842" s="53"/>
      <c r="E842"/>
      <c r="F842"/>
      <c r="G842"/>
      <c r="I842"/>
    </row>
    <row r="843" spans="2:9" x14ac:dyDescent="0.35">
      <c r="B843" s="53"/>
      <c r="C843" s="53"/>
      <c r="E843"/>
      <c r="F843"/>
      <c r="G843"/>
      <c r="I843"/>
    </row>
    <row r="844" spans="2:9" x14ac:dyDescent="0.35">
      <c r="B844" s="53"/>
      <c r="C844" s="53"/>
      <c r="E844"/>
      <c r="F844"/>
      <c r="G844"/>
      <c r="I844"/>
    </row>
    <row r="845" spans="2:9" x14ac:dyDescent="0.35">
      <c r="B845" s="53"/>
      <c r="C845" s="53"/>
      <c r="E845"/>
      <c r="F845"/>
      <c r="G845"/>
      <c r="I845"/>
    </row>
    <row r="846" spans="2:9" x14ac:dyDescent="0.35">
      <c r="B846" s="53"/>
      <c r="C846" s="53"/>
      <c r="E846"/>
      <c r="F846"/>
      <c r="G846"/>
      <c r="I846"/>
    </row>
    <row r="847" spans="2:9" x14ac:dyDescent="0.35">
      <c r="B847" s="53"/>
      <c r="C847" s="53"/>
      <c r="E847"/>
      <c r="F847"/>
      <c r="G847"/>
      <c r="I847"/>
    </row>
    <row r="848" spans="2:9" x14ac:dyDescent="0.35">
      <c r="B848" s="53"/>
      <c r="C848" s="53"/>
      <c r="E848"/>
      <c r="F848"/>
      <c r="G848"/>
      <c r="I848"/>
    </row>
    <row r="849" spans="2:9" x14ac:dyDescent="0.35">
      <c r="B849" s="53"/>
      <c r="C849" s="53"/>
      <c r="E849"/>
      <c r="F849"/>
      <c r="G849"/>
      <c r="I849"/>
    </row>
    <row r="850" spans="2:9" x14ac:dyDescent="0.35">
      <c r="B850" s="53"/>
      <c r="C850" s="53"/>
      <c r="E850"/>
      <c r="F850"/>
      <c r="G850"/>
      <c r="I850"/>
    </row>
    <row r="851" spans="2:9" x14ac:dyDescent="0.35">
      <c r="B851" s="53"/>
      <c r="C851" s="53"/>
      <c r="E851"/>
      <c r="F851"/>
      <c r="G851"/>
      <c r="I851"/>
    </row>
    <row r="852" spans="2:9" x14ac:dyDescent="0.35">
      <c r="B852" s="53"/>
      <c r="C852" s="53"/>
      <c r="E852"/>
      <c r="F852"/>
      <c r="G852"/>
      <c r="I852"/>
    </row>
    <row r="853" spans="2:9" x14ac:dyDescent="0.35">
      <c r="B853" s="53"/>
      <c r="C853" s="53"/>
      <c r="E853"/>
      <c r="F853"/>
      <c r="G853"/>
      <c r="I853"/>
    </row>
    <row r="854" spans="2:9" x14ac:dyDescent="0.35">
      <c r="B854" s="53"/>
      <c r="C854" s="53"/>
      <c r="E854"/>
      <c r="F854"/>
      <c r="G854"/>
      <c r="I854"/>
    </row>
    <row r="855" spans="2:9" x14ac:dyDescent="0.35">
      <c r="B855" s="53"/>
      <c r="C855" s="53"/>
      <c r="E855"/>
      <c r="F855"/>
      <c r="G855"/>
      <c r="I855"/>
    </row>
    <row r="856" spans="2:9" x14ac:dyDescent="0.35">
      <c r="B856" s="53"/>
      <c r="C856" s="53"/>
      <c r="E856"/>
      <c r="F856"/>
      <c r="G856"/>
      <c r="I856"/>
    </row>
    <row r="857" spans="2:9" x14ac:dyDescent="0.35">
      <c r="B857" s="53"/>
      <c r="C857" s="53"/>
      <c r="E857"/>
      <c r="F857"/>
      <c r="G857"/>
      <c r="I857"/>
    </row>
    <row r="858" spans="2:9" x14ac:dyDescent="0.35">
      <c r="B858" s="53"/>
      <c r="C858" s="53"/>
      <c r="E858"/>
      <c r="F858"/>
      <c r="G858"/>
      <c r="I858"/>
    </row>
    <row r="859" spans="2:9" x14ac:dyDescent="0.35">
      <c r="B859" s="53"/>
      <c r="C859" s="53"/>
      <c r="E859"/>
      <c r="F859"/>
      <c r="G859"/>
      <c r="I859"/>
    </row>
    <row r="860" spans="2:9" x14ac:dyDescent="0.35">
      <c r="B860" s="53"/>
      <c r="C860" s="53"/>
      <c r="E860"/>
      <c r="F860"/>
      <c r="G860"/>
      <c r="I860"/>
    </row>
    <row r="861" spans="2:9" x14ac:dyDescent="0.35">
      <c r="B861" s="53"/>
      <c r="C861" s="53"/>
      <c r="E861"/>
      <c r="F861"/>
      <c r="G861"/>
      <c r="I861"/>
    </row>
    <row r="862" spans="2:9" x14ac:dyDescent="0.35">
      <c r="B862" s="53"/>
      <c r="C862" s="53"/>
      <c r="E862"/>
      <c r="F862"/>
      <c r="G862"/>
      <c r="I862"/>
    </row>
    <row r="863" spans="2:9" x14ac:dyDescent="0.35">
      <c r="B863" s="53"/>
      <c r="C863" s="53"/>
      <c r="E863"/>
      <c r="F863"/>
      <c r="G863"/>
      <c r="I863"/>
    </row>
    <row r="864" spans="2:9" x14ac:dyDescent="0.35">
      <c r="B864" s="53"/>
      <c r="C864" s="53"/>
      <c r="E864"/>
      <c r="F864"/>
      <c r="G864"/>
      <c r="I864"/>
    </row>
    <row r="865" spans="2:9" x14ac:dyDescent="0.35">
      <c r="B865" s="53"/>
      <c r="C865" s="53"/>
      <c r="E865"/>
      <c r="F865"/>
      <c r="G865"/>
      <c r="I865"/>
    </row>
    <row r="866" spans="2:9" x14ac:dyDescent="0.35">
      <c r="B866" s="53"/>
      <c r="C866" s="53"/>
      <c r="E866"/>
      <c r="F866"/>
      <c r="G866"/>
      <c r="I866"/>
    </row>
    <row r="867" spans="2:9" x14ac:dyDescent="0.35">
      <c r="B867" s="53"/>
      <c r="C867" s="53"/>
      <c r="E867"/>
      <c r="F867"/>
      <c r="G867"/>
      <c r="I867"/>
    </row>
    <row r="868" spans="2:9" x14ac:dyDescent="0.35">
      <c r="B868" s="53"/>
      <c r="C868" s="53"/>
      <c r="E868"/>
      <c r="F868"/>
      <c r="G868"/>
      <c r="I868"/>
    </row>
    <row r="869" spans="2:9" x14ac:dyDescent="0.35">
      <c r="B869" s="53"/>
      <c r="C869" s="53"/>
      <c r="E869"/>
      <c r="F869"/>
      <c r="G869"/>
      <c r="I869"/>
    </row>
    <row r="870" spans="2:9" x14ac:dyDescent="0.35">
      <c r="B870" s="53"/>
      <c r="C870" s="53"/>
      <c r="E870"/>
      <c r="F870"/>
      <c r="G870"/>
      <c r="I870"/>
    </row>
    <row r="871" spans="2:9" x14ac:dyDescent="0.35">
      <c r="B871" s="53"/>
      <c r="C871" s="53"/>
      <c r="E871"/>
      <c r="F871"/>
      <c r="G871"/>
      <c r="I871"/>
    </row>
    <row r="872" spans="2:9" x14ac:dyDescent="0.35">
      <c r="B872" s="53"/>
      <c r="C872" s="53"/>
      <c r="E872"/>
      <c r="F872"/>
      <c r="G872"/>
      <c r="I872"/>
    </row>
    <row r="873" spans="2:9" x14ac:dyDescent="0.35">
      <c r="B873" s="53"/>
      <c r="C873" s="53"/>
      <c r="E873"/>
      <c r="F873"/>
      <c r="G873"/>
      <c r="I873"/>
    </row>
    <row r="874" spans="2:9" x14ac:dyDescent="0.35">
      <c r="B874" s="53"/>
      <c r="C874" s="53"/>
      <c r="E874"/>
      <c r="F874"/>
      <c r="G874"/>
      <c r="I874"/>
    </row>
    <row r="875" spans="2:9" x14ac:dyDescent="0.35">
      <c r="B875" s="53"/>
      <c r="C875" s="53"/>
      <c r="E875"/>
      <c r="F875"/>
      <c r="G875"/>
      <c r="I875"/>
    </row>
    <row r="876" spans="2:9" x14ac:dyDescent="0.35">
      <c r="B876" s="53"/>
      <c r="C876" s="53"/>
      <c r="E876"/>
      <c r="F876"/>
      <c r="G876"/>
      <c r="I876"/>
    </row>
    <row r="877" spans="2:9" x14ac:dyDescent="0.35">
      <c r="B877" s="53"/>
      <c r="C877" s="53"/>
      <c r="E877"/>
      <c r="F877"/>
      <c r="G877"/>
      <c r="I877"/>
    </row>
    <row r="878" spans="2:9" x14ac:dyDescent="0.35">
      <c r="B878" s="53"/>
      <c r="C878" s="53"/>
      <c r="E878"/>
      <c r="F878"/>
      <c r="G878"/>
      <c r="I878"/>
    </row>
    <row r="879" spans="2:9" x14ac:dyDescent="0.35">
      <c r="B879" s="53"/>
      <c r="C879" s="53"/>
      <c r="E879"/>
      <c r="F879"/>
      <c r="G879"/>
      <c r="I879"/>
    </row>
    <row r="880" spans="2:9" x14ac:dyDescent="0.35">
      <c r="B880" s="53"/>
      <c r="C880" s="53"/>
      <c r="E880"/>
      <c r="F880"/>
      <c r="G880"/>
      <c r="I880"/>
    </row>
    <row r="881" spans="2:9" x14ac:dyDescent="0.35">
      <c r="B881" s="53"/>
      <c r="C881" s="53"/>
      <c r="E881"/>
      <c r="F881"/>
      <c r="G881"/>
      <c r="I881"/>
    </row>
    <row r="882" spans="2:9" x14ac:dyDescent="0.35">
      <c r="B882" s="53"/>
      <c r="C882" s="53"/>
      <c r="E882"/>
      <c r="F882"/>
      <c r="G882"/>
      <c r="I882"/>
    </row>
    <row r="883" spans="2:9" x14ac:dyDescent="0.35">
      <c r="B883" s="53"/>
      <c r="C883" s="53"/>
      <c r="E883"/>
      <c r="F883"/>
      <c r="G883"/>
      <c r="I883"/>
    </row>
    <row r="884" spans="2:9" x14ac:dyDescent="0.35">
      <c r="B884" s="53"/>
      <c r="C884" s="53"/>
      <c r="E884"/>
      <c r="F884"/>
      <c r="G884"/>
      <c r="I884"/>
    </row>
    <row r="885" spans="2:9" x14ac:dyDescent="0.35">
      <c r="B885" s="53"/>
      <c r="C885" s="53"/>
      <c r="E885"/>
      <c r="F885"/>
      <c r="G885"/>
      <c r="I885"/>
    </row>
    <row r="886" spans="2:9" x14ac:dyDescent="0.35">
      <c r="B886" s="53"/>
      <c r="C886" s="53"/>
      <c r="E886"/>
      <c r="F886"/>
      <c r="G886"/>
      <c r="I886"/>
    </row>
    <row r="887" spans="2:9" x14ac:dyDescent="0.35">
      <c r="B887" s="53"/>
      <c r="C887" s="53"/>
      <c r="E887"/>
      <c r="F887"/>
      <c r="G887"/>
      <c r="I887"/>
    </row>
    <row r="888" spans="2:9" x14ac:dyDescent="0.35">
      <c r="B888" s="53"/>
      <c r="C888" s="53"/>
      <c r="E888"/>
      <c r="F888"/>
      <c r="G888"/>
      <c r="I888"/>
    </row>
    <row r="889" spans="2:9" x14ac:dyDescent="0.35">
      <c r="B889" s="53"/>
      <c r="C889" s="53"/>
      <c r="E889"/>
      <c r="F889"/>
      <c r="G889"/>
      <c r="I889"/>
    </row>
    <row r="890" spans="2:9" x14ac:dyDescent="0.35">
      <c r="B890" s="53"/>
      <c r="C890" s="53"/>
      <c r="E890"/>
      <c r="F890"/>
      <c r="G890"/>
      <c r="I890"/>
    </row>
    <row r="891" spans="2:9" x14ac:dyDescent="0.35">
      <c r="B891" s="53"/>
      <c r="C891" s="53"/>
      <c r="E891"/>
      <c r="F891"/>
      <c r="G891"/>
      <c r="I891"/>
    </row>
    <row r="892" spans="2:9" x14ac:dyDescent="0.35">
      <c r="B892" s="53"/>
      <c r="C892" s="53"/>
      <c r="E892"/>
      <c r="F892"/>
      <c r="G892"/>
      <c r="I892"/>
    </row>
    <row r="893" spans="2:9" x14ac:dyDescent="0.35">
      <c r="B893" s="53"/>
      <c r="C893" s="53"/>
      <c r="E893"/>
      <c r="F893"/>
      <c r="G893"/>
      <c r="I893"/>
    </row>
    <row r="894" spans="2:9" x14ac:dyDescent="0.35">
      <c r="B894" s="53"/>
      <c r="C894" s="53"/>
      <c r="E894"/>
      <c r="F894"/>
      <c r="G894"/>
      <c r="I894"/>
    </row>
    <row r="895" spans="2:9" x14ac:dyDescent="0.35">
      <c r="B895" s="53"/>
      <c r="C895" s="53"/>
      <c r="E895"/>
      <c r="F895"/>
      <c r="G895"/>
      <c r="I895"/>
    </row>
    <row r="896" spans="2:9" x14ac:dyDescent="0.35">
      <c r="B896" s="53"/>
      <c r="C896" s="53"/>
      <c r="E896"/>
      <c r="F896"/>
      <c r="G896"/>
      <c r="I896"/>
    </row>
    <row r="897" spans="2:9" x14ac:dyDescent="0.35">
      <c r="B897" s="53"/>
      <c r="C897" s="53"/>
      <c r="E897"/>
      <c r="F897"/>
      <c r="G897"/>
      <c r="I897"/>
    </row>
    <row r="898" spans="2:9" x14ac:dyDescent="0.35">
      <c r="B898" s="53"/>
      <c r="C898" s="53"/>
      <c r="E898"/>
      <c r="F898"/>
      <c r="G898"/>
      <c r="I898"/>
    </row>
    <row r="899" spans="2:9" x14ac:dyDescent="0.35">
      <c r="B899" s="53"/>
      <c r="C899" s="53"/>
      <c r="E899"/>
      <c r="F899"/>
      <c r="G899"/>
      <c r="I899"/>
    </row>
    <row r="900" spans="2:9" x14ac:dyDescent="0.35">
      <c r="B900" s="53"/>
      <c r="C900" s="53"/>
      <c r="E900"/>
      <c r="F900"/>
      <c r="G900"/>
      <c r="I900"/>
    </row>
    <row r="901" spans="2:9" x14ac:dyDescent="0.35">
      <c r="B901" s="53"/>
      <c r="C901" s="53"/>
      <c r="E901"/>
      <c r="F901"/>
      <c r="G901"/>
      <c r="I901"/>
    </row>
    <row r="902" spans="2:9" x14ac:dyDescent="0.35">
      <c r="B902" s="53"/>
      <c r="C902" s="53"/>
      <c r="E902"/>
      <c r="F902"/>
      <c r="G902"/>
      <c r="I902"/>
    </row>
    <row r="903" spans="2:9" x14ac:dyDescent="0.35">
      <c r="B903" s="53"/>
      <c r="C903" s="53"/>
      <c r="E903"/>
      <c r="F903"/>
      <c r="G903"/>
      <c r="I903"/>
    </row>
    <row r="904" spans="2:9" x14ac:dyDescent="0.35">
      <c r="B904" s="53"/>
      <c r="C904" s="53"/>
      <c r="E904"/>
      <c r="F904"/>
      <c r="G904"/>
      <c r="I904"/>
    </row>
    <row r="905" spans="2:9" x14ac:dyDescent="0.35">
      <c r="B905" s="53"/>
      <c r="C905" s="53"/>
      <c r="E905"/>
      <c r="F905"/>
      <c r="G905"/>
      <c r="I905"/>
    </row>
    <row r="906" spans="2:9" x14ac:dyDescent="0.35">
      <c r="B906" s="53"/>
      <c r="C906" s="53"/>
      <c r="E906"/>
      <c r="F906"/>
      <c r="G906"/>
      <c r="I906"/>
    </row>
    <row r="907" spans="2:9" x14ac:dyDescent="0.35">
      <c r="B907" s="53"/>
      <c r="C907" s="53"/>
      <c r="E907"/>
      <c r="F907"/>
      <c r="G907"/>
      <c r="I907"/>
    </row>
    <row r="908" spans="2:9" x14ac:dyDescent="0.35">
      <c r="B908" s="53"/>
      <c r="C908" s="53"/>
      <c r="E908"/>
      <c r="F908"/>
      <c r="G908"/>
      <c r="I908"/>
    </row>
    <row r="909" spans="2:9" x14ac:dyDescent="0.35">
      <c r="B909" s="53"/>
      <c r="C909" s="53"/>
      <c r="E909"/>
      <c r="F909"/>
      <c r="G909"/>
      <c r="I909"/>
    </row>
    <row r="910" spans="2:9" x14ac:dyDescent="0.35">
      <c r="B910" s="53"/>
      <c r="C910" s="53"/>
      <c r="E910"/>
      <c r="F910"/>
      <c r="G910"/>
      <c r="I910"/>
    </row>
    <row r="911" spans="2:9" x14ac:dyDescent="0.35">
      <c r="B911" s="53"/>
      <c r="C911" s="53"/>
      <c r="E911"/>
      <c r="F911"/>
      <c r="G911"/>
      <c r="I911"/>
    </row>
    <row r="912" spans="2:9" x14ac:dyDescent="0.35">
      <c r="B912" s="53"/>
      <c r="C912" s="53"/>
      <c r="E912"/>
      <c r="F912"/>
      <c r="G912"/>
      <c r="I912"/>
    </row>
    <row r="913" spans="2:9" x14ac:dyDescent="0.35">
      <c r="B913" s="53"/>
      <c r="C913" s="53"/>
      <c r="E913"/>
      <c r="F913"/>
      <c r="G913"/>
      <c r="I913"/>
    </row>
    <row r="914" spans="2:9" x14ac:dyDescent="0.35">
      <c r="B914" s="53"/>
      <c r="C914" s="53"/>
      <c r="E914"/>
      <c r="F914"/>
      <c r="G914"/>
      <c r="I914"/>
    </row>
    <row r="915" spans="2:9" x14ac:dyDescent="0.35">
      <c r="B915" s="53"/>
      <c r="C915" s="53"/>
      <c r="E915"/>
      <c r="F915"/>
      <c r="G915"/>
      <c r="I915"/>
    </row>
    <row r="916" spans="2:9" x14ac:dyDescent="0.35">
      <c r="B916" s="53"/>
      <c r="C916" s="53"/>
      <c r="E916"/>
      <c r="F916"/>
      <c r="G916"/>
      <c r="I916"/>
    </row>
    <row r="917" spans="2:9" x14ac:dyDescent="0.35">
      <c r="B917" s="53"/>
      <c r="C917" s="53"/>
      <c r="E917"/>
      <c r="F917"/>
      <c r="G917"/>
      <c r="I917"/>
    </row>
    <row r="918" spans="2:9" x14ac:dyDescent="0.35">
      <c r="B918" s="53"/>
      <c r="C918" s="53"/>
      <c r="E918"/>
      <c r="F918"/>
      <c r="G918"/>
      <c r="I918"/>
    </row>
    <row r="919" spans="2:9" x14ac:dyDescent="0.35">
      <c r="B919" s="53"/>
      <c r="C919" s="53"/>
      <c r="E919"/>
      <c r="F919"/>
      <c r="G919"/>
      <c r="I919"/>
    </row>
    <row r="920" spans="2:9" x14ac:dyDescent="0.35">
      <c r="B920" s="53"/>
      <c r="C920" s="53"/>
      <c r="E920"/>
      <c r="F920"/>
      <c r="G920"/>
      <c r="I920"/>
    </row>
    <row r="921" spans="2:9" x14ac:dyDescent="0.35">
      <c r="B921" s="53"/>
      <c r="C921" s="53"/>
      <c r="E921"/>
      <c r="F921"/>
      <c r="G921"/>
      <c r="I921"/>
    </row>
    <row r="922" spans="2:9" x14ac:dyDescent="0.35">
      <c r="B922" s="53"/>
      <c r="C922" s="53"/>
      <c r="E922"/>
      <c r="F922"/>
      <c r="G922"/>
      <c r="I922"/>
    </row>
    <row r="923" spans="2:9" x14ac:dyDescent="0.35">
      <c r="B923" s="53"/>
      <c r="C923" s="53"/>
      <c r="E923"/>
      <c r="F923"/>
      <c r="G923"/>
      <c r="I923"/>
    </row>
    <row r="924" spans="2:9" x14ac:dyDescent="0.35">
      <c r="B924" s="53"/>
      <c r="C924" s="53"/>
      <c r="E924"/>
      <c r="F924"/>
      <c r="G924"/>
      <c r="I924"/>
    </row>
    <row r="925" spans="2:9" x14ac:dyDescent="0.35">
      <c r="B925" s="53"/>
      <c r="C925" s="53"/>
      <c r="E925"/>
      <c r="F925"/>
      <c r="G925"/>
      <c r="I925"/>
    </row>
    <row r="926" spans="2:9" x14ac:dyDescent="0.35">
      <c r="B926" s="53"/>
      <c r="C926" s="53"/>
      <c r="E926"/>
      <c r="F926"/>
      <c r="G926"/>
      <c r="I926"/>
    </row>
    <row r="927" spans="2:9" x14ac:dyDescent="0.35">
      <c r="B927" s="53"/>
      <c r="C927" s="53"/>
      <c r="E927"/>
      <c r="F927"/>
      <c r="G927"/>
      <c r="I927"/>
    </row>
    <row r="928" spans="2:9" x14ac:dyDescent="0.35">
      <c r="B928" s="53"/>
      <c r="C928" s="53"/>
      <c r="E928"/>
      <c r="F928"/>
      <c r="G928"/>
      <c r="I928"/>
    </row>
    <row r="929" spans="2:9" x14ac:dyDescent="0.35">
      <c r="B929" s="53"/>
      <c r="C929" s="53"/>
      <c r="E929"/>
      <c r="F929"/>
      <c r="G929"/>
      <c r="I929"/>
    </row>
    <row r="930" spans="2:9" x14ac:dyDescent="0.35">
      <c r="B930" s="53"/>
      <c r="C930" s="53"/>
      <c r="E930"/>
      <c r="F930"/>
      <c r="G930"/>
      <c r="I930"/>
    </row>
    <row r="931" spans="2:9" x14ac:dyDescent="0.35">
      <c r="B931" s="53"/>
      <c r="C931" s="53"/>
      <c r="E931"/>
      <c r="F931"/>
      <c r="G931"/>
      <c r="I931"/>
    </row>
    <row r="932" spans="2:9" x14ac:dyDescent="0.35">
      <c r="B932" s="53"/>
      <c r="C932" s="53"/>
      <c r="E932"/>
      <c r="F932"/>
      <c r="G932"/>
      <c r="I932"/>
    </row>
    <row r="933" spans="2:9" x14ac:dyDescent="0.35">
      <c r="B933" s="53"/>
      <c r="C933" s="53"/>
      <c r="E933"/>
      <c r="F933"/>
      <c r="G933"/>
      <c r="I933"/>
    </row>
    <row r="934" spans="2:9" x14ac:dyDescent="0.35">
      <c r="B934" s="53"/>
      <c r="C934" s="53"/>
      <c r="E934"/>
      <c r="F934"/>
      <c r="G934"/>
      <c r="I934"/>
    </row>
    <row r="935" spans="2:9" x14ac:dyDescent="0.35">
      <c r="B935" s="53"/>
      <c r="C935" s="53"/>
      <c r="E935"/>
      <c r="F935"/>
      <c r="G935"/>
      <c r="I935"/>
    </row>
    <row r="936" spans="2:9" x14ac:dyDescent="0.35">
      <c r="B936" s="53"/>
      <c r="C936" s="53"/>
      <c r="E936"/>
      <c r="F936"/>
      <c r="G936"/>
      <c r="I936"/>
    </row>
    <row r="937" spans="2:9" x14ac:dyDescent="0.35">
      <c r="B937" s="53"/>
      <c r="C937" s="53"/>
      <c r="E937"/>
      <c r="F937"/>
      <c r="G937"/>
      <c r="I937"/>
    </row>
    <row r="938" spans="2:9" x14ac:dyDescent="0.35">
      <c r="B938" s="53"/>
      <c r="C938" s="53"/>
      <c r="E938"/>
      <c r="F938"/>
      <c r="G938"/>
      <c r="I938"/>
    </row>
    <row r="939" spans="2:9" x14ac:dyDescent="0.35">
      <c r="B939" s="53"/>
      <c r="C939" s="53"/>
      <c r="E939"/>
      <c r="F939"/>
      <c r="G939"/>
      <c r="I939"/>
    </row>
    <row r="940" spans="2:9" x14ac:dyDescent="0.35">
      <c r="B940" s="53"/>
      <c r="C940" s="53"/>
      <c r="E940"/>
      <c r="F940"/>
      <c r="G940"/>
      <c r="I940"/>
    </row>
    <row r="941" spans="2:9" x14ac:dyDescent="0.35">
      <c r="B941" s="53"/>
      <c r="C941" s="53"/>
      <c r="E941"/>
      <c r="F941"/>
      <c r="G941"/>
      <c r="I941"/>
    </row>
    <row r="942" spans="2:9" x14ac:dyDescent="0.35">
      <c r="B942" s="53"/>
      <c r="C942" s="53"/>
      <c r="E942"/>
      <c r="F942"/>
      <c r="G942"/>
      <c r="I942"/>
    </row>
    <row r="943" spans="2:9" x14ac:dyDescent="0.35">
      <c r="B943" s="53"/>
      <c r="C943" s="53"/>
      <c r="E943"/>
      <c r="F943"/>
      <c r="G943"/>
      <c r="I943"/>
    </row>
    <row r="944" spans="2:9" x14ac:dyDescent="0.35">
      <c r="B944" s="53"/>
      <c r="C944" s="53"/>
      <c r="E944"/>
      <c r="F944"/>
      <c r="G944"/>
      <c r="I944"/>
    </row>
    <row r="945" spans="3:9" x14ac:dyDescent="0.35">
      <c r="C945" s="53"/>
      <c r="E945"/>
      <c r="F945"/>
      <c r="G945"/>
      <c r="I945"/>
    </row>
    <row r="946" spans="3:9" x14ac:dyDescent="0.35">
      <c r="C946" s="53"/>
      <c r="E946"/>
      <c r="F946"/>
      <c r="G946"/>
      <c r="I946"/>
    </row>
    <row r="947" spans="3:9" x14ac:dyDescent="0.35">
      <c r="C947" s="53"/>
      <c r="E947"/>
      <c r="F947"/>
      <c r="G947"/>
      <c r="I947"/>
    </row>
    <row r="948" spans="3:9" x14ac:dyDescent="0.35">
      <c r="C948" s="53"/>
      <c r="E948"/>
      <c r="F948"/>
      <c r="G948"/>
      <c r="I948"/>
    </row>
    <row r="949" spans="3:9" x14ac:dyDescent="0.35">
      <c r="C949" s="53"/>
      <c r="E949"/>
      <c r="F949"/>
      <c r="G949"/>
      <c r="I949"/>
    </row>
    <row r="950" spans="3:9" x14ac:dyDescent="0.35">
      <c r="C950" s="53"/>
      <c r="E950"/>
      <c r="F950"/>
      <c r="G950"/>
      <c r="I950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6" customWidth="1"/>
    <col min="2" max="2" width="23.08984375" style="6" customWidth="1"/>
    <col min="3" max="3" width="12.54296875" style="6" bestFit="1" customWidth="1"/>
    <col min="4" max="4" width="23.6328125" style="6" customWidth="1"/>
    <col min="5" max="5" width="24.36328125" style="6" customWidth="1"/>
    <col min="6" max="6" width="30.36328125" style="6" customWidth="1"/>
    <col min="7" max="16384" width="11.81640625" style="6"/>
  </cols>
  <sheetData>
    <row r="1" spans="1:6" s="5" customFormat="1" ht="46.5" x14ac:dyDescent="0.35">
      <c r="A1" s="25" t="s">
        <v>164</v>
      </c>
      <c r="B1" s="25" t="s">
        <v>165</v>
      </c>
      <c r="C1" s="25" t="s">
        <v>166</v>
      </c>
      <c r="D1" s="25" t="s">
        <v>167</v>
      </c>
      <c r="E1" s="4"/>
      <c r="F1" s="4"/>
    </row>
    <row r="2" spans="1:6" x14ac:dyDescent="0.35">
      <c r="A2" s="22" t="s">
        <v>168</v>
      </c>
      <c r="B2" s="12"/>
      <c r="C2" s="12"/>
      <c r="D2" s="12"/>
    </row>
    <row r="3" spans="1:6" x14ac:dyDescent="0.35">
      <c r="A3" s="12" t="s">
        <v>169</v>
      </c>
      <c r="B3" s="13" t="s">
        <v>170</v>
      </c>
      <c r="C3" s="13"/>
      <c r="D3" s="13">
        <v>18000</v>
      </c>
      <c r="E3" s="7"/>
      <c r="F3" s="7"/>
    </row>
    <row r="4" spans="1:6" x14ac:dyDescent="0.35">
      <c r="A4" s="12" t="s">
        <v>171</v>
      </c>
      <c r="B4" s="13" t="s">
        <v>172</v>
      </c>
      <c r="C4" s="13"/>
      <c r="D4" s="14">
        <v>11700</v>
      </c>
      <c r="E4" s="8"/>
      <c r="F4" s="8"/>
    </row>
    <row r="5" spans="1:6" x14ac:dyDescent="0.35">
      <c r="A5" s="12"/>
      <c r="B5" s="13"/>
      <c r="C5" s="15"/>
      <c r="D5" s="15">
        <f>D3-D4</f>
        <v>6300</v>
      </c>
      <c r="E5" s="9"/>
      <c r="F5" s="9"/>
    </row>
    <row r="6" spans="1:6" x14ac:dyDescent="0.35">
      <c r="A6" s="22" t="s">
        <v>173</v>
      </c>
      <c r="B6" s="13"/>
      <c r="C6" s="13"/>
      <c r="D6" s="13"/>
      <c r="E6" s="7"/>
      <c r="F6" s="7"/>
    </row>
    <row r="7" spans="1:6" x14ac:dyDescent="0.35">
      <c r="A7" s="12" t="s">
        <v>174</v>
      </c>
      <c r="B7" s="13" t="s">
        <v>170</v>
      </c>
      <c r="C7" s="13"/>
      <c r="D7" s="13">
        <v>121500</v>
      </c>
      <c r="E7" s="7"/>
      <c r="F7" s="7"/>
    </row>
    <row r="8" spans="1:6" x14ac:dyDescent="0.35">
      <c r="A8" s="12" t="s">
        <v>175</v>
      </c>
      <c r="B8" s="13" t="s">
        <v>176</v>
      </c>
      <c r="C8" s="13"/>
      <c r="D8" s="14">
        <v>20900</v>
      </c>
      <c r="E8" s="8"/>
      <c r="F8" s="8"/>
    </row>
    <row r="9" spans="1:6" x14ac:dyDescent="0.35">
      <c r="A9" s="12"/>
      <c r="B9" s="13"/>
      <c r="C9" s="15"/>
      <c r="D9" s="15">
        <f>D7-D8</f>
        <v>100600</v>
      </c>
      <c r="E9" s="9"/>
      <c r="F9" s="9"/>
    </row>
    <row r="10" spans="1:6" x14ac:dyDescent="0.35">
      <c r="A10" s="12"/>
      <c r="B10" s="13"/>
      <c r="C10" s="13"/>
      <c r="D10" s="13"/>
      <c r="E10" s="7"/>
      <c r="F10" s="7"/>
    </row>
    <row r="11" spans="1:6" x14ac:dyDescent="0.35">
      <c r="A11" s="22" t="s">
        <v>177</v>
      </c>
      <c r="B11" s="13"/>
      <c r="C11" s="13"/>
      <c r="F11" s="7"/>
    </row>
    <row r="12" spans="1:6" x14ac:dyDescent="0.35">
      <c r="A12" s="12" t="s">
        <v>178</v>
      </c>
      <c r="B12" s="13" t="s">
        <v>170</v>
      </c>
      <c r="C12" s="13"/>
      <c r="D12" s="13">
        <v>25920</v>
      </c>
      <c r="F12" s="8"/>
    </row>
    <row r="13" spans="1:6" x14ac:dyDescent="0.35">
      <c r="A13" s="12" t="s">
        <v>179</v>
      </c>
      <c r="B13" s="13" t="s">
        <v>172</v>
      </c>
      <c r="C13" s="15"/>
      <c r="D13" s="14">
        <v>19180</v>
      </c>
      <c r="F13" s="9"/>
    </row>
    <row r="14" spans="1:6" x14ac:dyDescent="0.35">
      <c r="A14" s="12"/>
      <c r="B14" s="13"/>
      <c r="C14" s="13"/>
      <c r="D14" s="15">
        <f>SUM(D12-D13)</f>
        <v>6740</v>
      </c>
      <c r="E14" s="7"/>
      <c r="F14" s="7"/>
    </row>
    <row r="15" spans="1:6" x14ac:dyDescent="0.35">
      <c r="A15" s="12"/>
      <c r="B15" s="13"/>
      <c r="C15" s="13"/>
      <c r="D15" s="13"/>
      <c r="E15" s="7"/>
      <c r="F15" s="7"/>
    </row>
    <row r="16" spans="1:6" x14ac:dyDescent="0.35">
      <c r="A16" s="12"/>
      <c r="B16" s="13"/>
      <c r="C16" s="13"/>
      <c r="D16" s="13"/>
      <c r="E16" s="7"/>
      <c r="F16" s="8"/>
    </row>
    <row r="17" spans="1:6" x14ac:dyDescent="0.35">
      <c r="A17" s="12"/>
      <c r="B17" s="13"/>
      <c r="C17" s="13"/>
      <c r="D17" s="15"/>
      <c r="E17" s="9"/>
      <c r="F17" s="9"/>
    </row>
    <row r="18" spans="1:6" x14ac:dyDescent="0.35">
      <c r="A18" s="12"/>
      <c r="B18" s="13"/>
      <c r="C18" s="13"/>
      <c r="D18" s="13"/>
      <c r="E18" s="7"/>
      <c r="F18" s="7"/>
    </row>
    <row r="19" spans="1:6" x14ac:dyDescent="0.35">
      <c r="A19" s="16" t="s">
        <v>180</v>
      </c>
      <c r="B19" s="17"/>
      <c r="C19" s="17">
        <f>SUM(C5,C9,C13,C17)</f>
        <v>0</v>
      </c>
      <c r="D19" s="18">
        <f>SUM(D5,D9,D14,D17)</f>
        <v>113640</v>
      </c>
      <c r="E19" s="7"/>
      <c r="F19" s="7"/>
    </row>
    <row r="20" spans="1:6" x14ac:dyDescent="0.35">
      <c r="A20" s="12"/>
      <c r="B20" s="13"/>
      <c r="C20" s="13"/>
      <c r="D20" s="13"/>
      <c r="E20" s="7"/>
      <c r="F20" s="7"/>
    </row>
    <row r="21" spans="1:6" x14ac:dyDescent="0.35">
      <c r="A21" s="12" t="s">
        <v>181</v>
      </c>
      <c r="B21" s="19" t="s">
        <v>182</v>
      </c>
      <c r="C21" s="13">
        <v>50207</v>
      </c>
      <c r="D21" s="13">
        <v>50207</v>
      </c>
      <c r="E21" s="7"/>
      <c r="F21" s="7"/>
    </row>
    <row r="22" spans="1:6" x14ac:dyDescent="0.35">
      <c r="A22" s="12" t="s">
        <v>183</v>
      </c>
      <c r="B22" s="13"/>
      <c r="C22" s="13">
        <v>66301</v>
      </c>
      <c r="D22" s="13">
        <f t="shared" ref="D22:D26" si="0">$C22</f>
        <v>66301</v>
      </c>
      <c r="E22" s="7"/>
      <c r="F22" s="7"/>
    </row>
    <row r="23" spans="1:6" x14ac:dyDescent="0.35">
      <c r="A23" s="12" t="s">
        <v>184</v>
      </c>
      <c r="B23" s="13" t="s">
        <v>189</v>
      </c>
      <c r="C23" s="13">
        <v>39000</v>
      </c>
      <c r="D23" s="13">
        <f t="shared" si="0"/>
        <v>39000</v>
      </c>
      <c r="E23" s="7"/>
      <c r="F23" s="7"/>
    </row>
    <row r="24" spans="1:6" x14ac:dyDescent="0.35">
      <c r="A24" s="12" t="s">
        <v>185</v>
      </c>
      <c r="B24" s="13"/>
      <c r="C24" s="13">
        <v>7359</v>
      </c>
      <c r="D24" s="13">
        <f t="shared" si="0"/>
        <v>7359</v>
      </c>
      <c r="E24" s="7"/>
      <c r="F24" s="7"/>
    </row>
    <row r="25" spans="1:6" x14ac:dyDescent="0.35">
      <c r="A25" s="12" t="s">
        <v>186</v>
      </c>
      <c r="B25" s="13"/>
      <c r="C25" s="13">
        <v>37200</v>
      </c>
      <c r="D25" s="13">
        <f t="shared" si="0"/>
        <v>37200</v>
      </c>
      <c r="E25" s="7"/>
      <c r="F25" s="7"/>
    </row>
    <row r="26" spans="1:6" x14ac:dyDescent="0.35">
      <c r="A26" s="12"/>
      <c r="B26" s="13"/>
      <c r="C26" s="13"/>
      <c r="D26" s="13">
        <f t="shared" si="0"/>
        <v>0</v>
      </c>
      <c r="E26" s="7"/>
      <c r="F26" s="7"/>
    </row>
    <row r="27" spans="1:6" x14ac:dyDescent="0.35">
      <c r="A27" s="12"/>
      <c r="B27" s="13"/>
      <c r="C27" s="14"/>
      <c r="D27" s="14"/>
      <c r="E27" s="8"/>
      <c r="F27" s="8"/>
    </row>
    <row r="28" spans="1:6" x14ac:dyDescent="0.35">
      <c r="A28" s="16" t="s">
        <v>187</v>
      </c>
      <c r="B28" s="17"/>
      <c r="C28" s="20">
        <f>SUM(C21:C27)</f>
        <v>200067</v>
      </c>
      <c r="D28" s="21">
        <f t="shared" ref="D28" si="1">SUM(D21:D27)</f>
        <v>200067</v>
      </c>
      <c r="E28" s="9"/>
      <c r="F28" s="9"/>
    </row>
    <row r="29" spans="1:6" x14ac:dyDescent="0.35">
      <c r="A29" s="12"/>
      <c r="B29" s="12"/>
      <c r="C29" s="12"/>
      <c r="D29" s="12"/>
    </row>
    <row r="30" spans="1:6" s="10" customFormat="1" ht="16" thickBot="1" x14ac:dyDescent="0.4">
      <c r="A30" s="23" t="s">
        <v>188</v>
      </c>
      <c r="B30" s="23"/>
      <c r="C30" s="24">
        <f>C19-C28</f>
        <v>-200067</v>
      </c>
      <c r="D30" s="24">
        <f t="shared" ref="D30" si="2">D19-D28</f>
        <v>-86427</v>
      </c>
      <c r="E30" s="11"/>
      <c r="F30" s="11"/>
    </row>
    <row r="31" spans="1:6" ht="16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2" sqref="B12"/>
    </sheetView>
  </sheetViews>
  <sheetFormatPr defaultRowHeight="14.5" x14ac:dyDescent="0.35"/>
  <cols>
    <col min="1" max="1" width="63.453125" customWidth="1"/>
    <col min="2" max="2" width="63.453125" style="3" customWidth="1"/>
    <col min="3" max="3" width="9.1796875" customWidth="1"/>
    <col min="4" max="4" width="8.453125" customWidth="1"/>
  </cols>
  <sheetData>
    <row r="1" spans="1:2" x14ac:dyDescent="0.35">
      <c r="B1"/>
    </row>
    <row r="2" spans="1:2" x14ac:dyDescent="0.35">
      <c r="A2" s="28" t="s">
        <v>209</v>
      </c>
      <c r="B2" s="27"/>
    </row>
    <row r="3" spans="1:2" x14ac:dyDescent="0.35">
      <c r="A3" s="28"/>
      <c r="B3" s="27"/>
    </row>
    <row r="4" spans="1:2" x14ac:dyDescent="0.35">
      <c r="A4" s="324" t="s">
        <v>300</v>
      </c>
      <c r="B4" s="325">
        <v>123676</v>
      </c>
    </row>
    <row r="5" spans="1:2" x14ac:dyDescent="0.35">
      <c r="A5" s="324"/>
      <c r="B5" s="325"/>
    </row>
    <row r="6" spans="1:2" x14ac:dyDescent="0.35">
      <c r="A6" s="367" t="s">
        <v>260</v>
      </c>
      <c r="B6" s="325">
        <v>-56336</v>
      </c>
    </row>
    <row r="7" spans="1:2" x14ac:dyDescent="0.35">
      <c r="A7" s="326" t="s">
        <v>301</v>
      </c>
      <c r="B7" s="327">
        <f>SUM(B4:B6)</f>
        <v>67340</v>
      </c>
    </row>
    <row r="8" spans="1:2" x14ac:dyDescent="0.35">
      <c r="A8" s="26"/>
      <c r="B8" s="328"/>
    </row>
    <row r="9" spans="1:2" x14ac:dyDescent="0.35">
      <c r="A9" s="329" t="s">
        <v>300</v>
      </c>
      <c r="B9" s="330">
        <v>123676</v>
      </c>
    </row>
    <row r="10" spans="1:2" x14ac:dyDescent="0.35">
      <c r="A10" s="329"/>
      <c r="B10" s="330"/>
    </row>
    <row r="11" spans="1:2" x14ac:dyDescent="0.35">
      <c r="A11" s="368" t="s">
        <v>302</v>
      </c>
      <c r="B11" s="330">
        <v>-13372</v>
      </c>
    </row>
    <row r="12" spans="1:2" x14ac:dyDescent="0.35">
      <c r="A12" s="331" t="s">
        <v>301</v>
      </c>
      <c r="B12" s="332">
        <f>SUM(B9:B11)</f>
        <v>110304</v>
      </c>
    </row>
    <row r="13" spans="1:2" x14ac:dyDescent="0.35">
      <c r="A13" s="27"/>
      <c r="B13" s="333"/>
    </row>
    <row r="14" spans="1:2" x14ac:dyDescent="0.35">
      <c r="A14" s="334" t="s">
        <v>300</v>
      </c>
      <c r="B14" s="335">
        <v>123676</v>
      </c>
    </row>
    <row r="15" spans="1:2" x14ac:dyDescent="0.35">
      <c r="A15" s="334"/>
      <c r="B15" s="335"/>
    </row>
    <row r="16" spans="1:2" x14ac:dyDescent="0.35">
      <c r="A16" s="369" t="s">
        <v>305</v>
      </c>
      <c r="B16" s="335">
        <v>10487</v>
      </c>
    </row>
    <row r="17" spans="1:2" x14ac:dyDescent="0.35">
      <c r="A17" s="336" t="s">
        <v>301</v>
      </c>
      <c r="B17" s="337">
        <f>SUM(B14:B16)</f>
        <v>134163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F10" sqref="F10"/>
    </sheetView>
  </sheetViews>
  <sheetFormatPr defaultRowHeight="14.5" x14ac:dyDescent="0.35"/>
  <cols>
    <col min="1" max="1" width="40.36328125" customWidth="1"/>
    <col min="2" max="2" width="22.6328125" hidden="1" customWidth="1"/>
    <col min="3" max="3" width="22.6328125" style="46" hidden="1" customWidth="1"/>
    <col min="4" max="4" width="23.26953125" bestFit="1" customWidth="1"/>
    <col min="5" max="5" width="22.6328125" customWidth="1"/>
    <col min="6" max="6" width="27.7265625" customWidth="1"/>
  </cols>
  <sheetData>
    <row r="2" spans="1:6" ht="15.5" x14ac:dyDescent="0.35">
      <c r="A2" s="35" t="s">
        <v>226</v>
      </c>
    </row>
    <row r="4" spans="1:6" x14ac:dyDescent="0.35">
      <c r="A4" s="29" t="s">
        <v>225</v>
      </c>
      <c r="B4" s="29" t="s">
        <v>215</v>
      </c>
      <c r="C4" s="47" t="s">
        <v>261</v>
      </c>
      <c r="D4" s="29" t="s">
        <v>262</v>
      </c>
      <c r="E4" s="29" t="s">
        <v>263</v>
      </c>
      <c r="F4" s="29" t="s">
        <v>292</v>
      </c>
    </row>
    <row r="5" spans="1:6" x14ac:dyDescent="0.35">
      <c r="A5" s="36" t="s">
        <v>218</v>
      </c>
      <c r="B5" s="31" t="s">
        <v>220</v>
      </c>
      <c r="C5" s="161" t="s">
        <v>264</v>
      </c>
      <c r="D5" s="37" t="s">
        <v>265</v>
      </c>
      <c r="E5" s="37" t="s">
        <v>266</v>
      </c>
      <c r="F5" s="37">
        <v>82000</v>
      </c>
    </row>
    <row r="6" spans="1:6" x14ac:dyDescent="0.35">
      <c r="A6" s="36" t="s">
        <v>214</v>
      </c>
      <c r="B6" s="31" t="s">
        <v>221</v>
      </c>
      <c r="C6" s="48" t="s">
        <v>264</v>
      </c>
      <c r="D6" s="37" t="s">
        <v>265</v>
      </c>
      <c r="E6" s="37" t="s">
        <v>267</v>
      </c>
      <c r="F6" s="37">
        <v>71000</v>
      </c>
    </row>
    <row r="7" spans="1:6" x14ac:dyDescent="0.35">
      <c r="A7" s="36" t="s">
        <v>213</v>
      </c>
      <c r="B7" s="31" t="s">
        <v>222</v>
      </c>
      <c r="C7" s="48" t="s">
        <v>264</v>
      </c>
      <c r="D7" s="37" t="s">
        <v>265</v>
      </c>
      <c r="E7" s="37" t="s">
        <v>267</v>
      </c>
      <c r="F7" s="37">
        <v>71000</v>
      </c>
    </row>
    <row r="8" spans="1:6" x14ac:dyDescent="0.35">
      <c r="A8" s="36" t="s">
        <v>216</v>
      </c>
      <c r="B8" s="31" t="s">
        <v>223</v>
      </c>
      <c r="C8" s="48" t="s">
        <v>264</v>
      </c>
      <c r="D8" s="162"/>
      <c r="E8" s="163"/>
      <c r="F8" s="163"/>
    </row>
    <row r="9" spans="1:6" x14ac:dyDescent="0.35">
      <c r="A9" s="36" t="s">
        <v>224</v>
      </c>
      <c r="B9" s="31" t="s">
        <v>217</v>
      </c>
      <c r="C9" s="49" t="s">
        <v>268</v>
      </c>
      <c r="D9" s="37" t="s">
        <v>265</v>
      </c>
      <c r="E9" s="37"/>
      <c r="F9" s="37">
        <v>68000</v>
      </c>
    </row>
    <row r="10" spans="1:6" x14ac:dyDescent="0.35">
      <c r="A10" s="38"/>
      <c r="B10" s="33"/>
      <c r="C10" s="50"/>
      <c r="D10" s="39"/>
      <c r="E10" s="37"/>
      <c r="F10" s="37"/>
    </row>
    <row r="11" spans="1:6" x14ac:dyDescent="0.35">
      <c r="A11" s="163"/>
      <c r="B11" s="163"/>
      <c r="C11" s="164"/>
      <c r="D11" s="163"/>
      <c r="E11" s="162"/>
      <c r="F11" s="162"/>
    </row>
    <row r="12" spans="1:6" s="43" customFormat="1" x14ac:dyDescent="0.35">
      <c r="A12" s="40" t="s">
        <v>269</v>
      </c>
      <c r="B12" s="41" t="s">
        <v>217</v>
      </c>
      <c r="C12" s="41" t="s">
        <v>217</v>
      </c>
      <c r="D12" s="42" t="s">
        <v>270</v>
      </c>
      <c r="E12" s="41"/>
      <c r="F12" s="319">
        <v>60000</v>
      </c>
    </row>
    <row r="13" spans="1:6" x14ac:dyDescent="0.35">
      <c r="A13" s="38"/>
      <c r="B13" s="33"/>
      <c r="C13" s="50"/>
      <c r="D13" s="39"/>
      <c r="E13" s="33"/>
      <c r="F13" s="320">
        <f>SUM(F5:F12)</f>
        <v>352000</v>
      </c>
    </row>
    <row r="14" spans="1:6" x14ac:dyDescent="0.35">
      <c r="A14" s="32" t="s">
        <v>271</v>
      </c>
      <c r="B14" s="33"/>
      <c r="C14" s="50"/>
      <c r="D14" s="33"/>
    </row>
    <row r="15" spans="1:6" x14ac:dyDescent="0.35">
      <c r="A15" s="34"/>
      <c r="B15" s="33"/>
      <c r="C15" s="50"/>
      <c r="D15" s="33"/>
    </row>
    <row r="16" spans="1:6" x14ac:dyDescent="0.35">
      <c r="A16" s="30" t="s">
        <v>240</v>
      </c>
    </row>
    <row r="17" spans="1:4" x14ac:dyDescent="0.35">
      <c r="A17" s="30" t="s">
        <v>219</v>
      </c>
    </row>
    <row r="19" spans="1:4" x14ac:dyDescent="0.35">
      <c r="B19" s="44" t="s">
        <v>227</v>
      </c>
      <c r="C19" s="45">
        <v>22048</v>
      </c>
      <c r="D19" s="45"/>
    </row>
    <row r="20" spans="1:4" x14ac:dyDescent="0.35">
      <c r="B20" s="44" t="s">
        <v>238</v>
      </c>
      <c r="C20" s="45">
        <v>22048</v>
      </c>
      <c r="D20" s="45"/>
    </row>
    <row r="21" spans="1:4" x14ac:dyDescent="0.35">
      <c r="B21" s="44" t="s">
        <v>228</v>
      </c>
      <c r="C21" s="45">
        <v>26666</v>
      </c>
      <c r="D21" s="45"/>
    </row>
    <row r="22" spans="1:4" x14ac:dyDescent="0.35">
      <c r="B22" s="44" t="s">
        <v>229</v>
      </c>
      <c r="C22" s="45">
        <v>26666</v>
      </c>
      <c r="D22" s="45"/>
    </row>
    <row r="23" spans="1:4" x14ac:dyDescent="0.35">
      <c r="B23" s="44" t="s">
        <v>230</v>
      </c>
      <c r="C23" s="45">
        <v>26666</v>
      </c>
      <c r="D23" s="45"/>
    </row>
    <row r="24" spans="1:4" x14ac:dyDescent="0.35">
      <c r="B24" s="44" t="s">
        <v>231</v>
      </c>
      <c r="C24" s="45">
        <v>26666</v>
      </c>
      <c r="D24" s="45"/>
    </row>
    <row r="25" spans="1:4" x14ac:dyDescent="0.35">
      <c r="B25" s="44" t="s">
        <v>232</v>
      </c>
      <c r="C25" s="45">
        <v>28083</v>
      </c>
      <c r="D25" s="45"/>
    </row>
    <row r="26" spans="1:4" x14ac:dyDescent="0.35">
      <c r="B26" s="44" t="s">
        <v>233</v>
      </c>
      <c r="C26" s="45">
        <v>28083</v>
      </c>
      <c r="D26" s="45"/>
    </row>
    <row r="27" spans="1:4" x14ac:dyDescent="0.35">
      <c r="B27" s="44" t="s">
        <v>234</v>
      </c>
      <c r="C27" s="45">
        <v>28083</v>
      </c>
      <c r="D27" s="45"/>
    </row>
    <row r="28" spans="1:4" x14ac:dyDescent="0.35">
      <c r="B28" s="44" t="s">
        <v>235</v>
      </c>
      <c r="C28" s="45">
        <v>28083</v>
      </c>
      <c r="D28" s="45"/>
    </row>
    <row r="29" spans="1:4" x14ac:dyDescent="0.35">
      <c r="B29" s="44" t="s">
        <v>236</v>
      </c>
      <c r="C29" s="45">
        <v>28083</v>
      </c>
      <c r="D29" s="45"/>
    </row>
    <row r="30" spans="1:4" x14ac:dyDescent="0.35">
      <c r="B30" s="44" t="s">
        <v>237</v>
      </c>
      <c r="C30" s="45">
        <v>28083</v>
      </c>
      <c r="D30" s="45"/>
    </row>
    <row r="31" spans="1:4" x14ac:dyDescent="0.35">
      <c r="B31" s="44" t="s">
        <v>239</v>
      </c>
      <c r="C31" s="45">
        <f>SUM(C19:C30)</f>
        <v>319258</v>
      </c>
      <c r="D31" s="4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workbookViewId="0">
      <selection activeCell="I8" sqref="I8"/>
    </sheetView>
  </sheetViews>
  <sheetFormatPr defaultRowHeight="14.5" x14ac:dyDescent="0.35"/>
  <cols>
    <col min="1" max="1" width="5.54296875" customWidth="1"/>
    <col min="2" max="2" width="9.90625" customWidth="1"/>
    <col min="3" max="3" width="13.54296875" customWidth="1"/>
    <col min="4" max="4" width="2.36328125" customWidth="1"/>
    <col min="5" max="5" width="10.1796875" customWidth="1"/>
    <col min="6" max="6" width="13.6328125" bestFit="1" customWidth="1"/>
    <col min="7" max="7" width="13.81640625" customWidth="1"/>
    <col min="8" max="8" width="29.36328125" customWidth="1"/>
    <col min="9" max="9" width="15.08984375" customWidth="1"/>
  </cols>
  <sheetData>
    <row r="1" spans="1:9" x14ac:dyDescent="0.35">
      <c r="A1" t="s">
        <v>287</v>
      </c>
    </row>
    <row r="2" spans="1:9" ht="21" x14ac:dyDescent="0.5">
      <c r="A2" s="216" t="s">
        <v>286</v>
      </c>
    </row>
    <row r="3" spans="1:9" ht="15" thickBot="1" x14ac:dyDescent="0.4">
      <c r="B3" s="214" t="s">
        <v>285</v>
      </c>
      <c r="C3" s="214"/>
      <c r="D3" s="214"/>
      <c r="E3" s="214" t="s">
        <v>282</v>
      </c>
      <c r="F3" s="211"/>
      <c r="G3" s="208"/>
      <c r="H3" s="219"/>
      <c r="I3" s="215" t="s">
        <v>303</v>
      </c>
    </row>
    <row r="4" spans="1:9" ht="15" thickBot="1" x14ac:dyDescent="0.4">
      <c r="B4" s="214"/>
      <c r="C4" s="214"/>
      <c r="D4" s="214"/>
      <c r="E4" s="214"/>
      <c r="F4" s="211"/>
      <c r="G4" s="208"/>
      <c r="H4" s="323" t="s">
        <v>295</v>
      </c>
      <c r="I4" s="218">
        <v>288110</v>
      </c>
    </row>
    <row r="5" spans="1:9" x14ac:dyDescent="0.35">
      <c r="B5" s="212" t="s">
        <v>227</v>
      </c>
      <c r="C5" s="209">
        <v>443446</v>
      </c>
      <c r="D5" s="209"/>
      <c r="E5" s="212" t="s">
        <v>227</v>
      </c>
      <c r="F5" s="209">
        <v>126312</v>
      </c>
      <c r="G5" s="208"/>
      <c r="H5" s="212" t="s">
        <v>227</v>
      </c>
      <c r="I5" s="206">
        <f t="shared" ref="I5:I16" si="0">SUM(I4+C5-F5)</f>
        <v>605244</v>
      </c>
    </row>
    <row r="6" spans="1:9" x14ac:dyDescent="0.35">
      <c r="B6" s="211" t="s">
        <v>238</v>
      </c>
      <c r="C6" s="209">
        <v>0</v>
      </c>
      <c r="D6" s="209"/>
      <c r="E6" s="211" t="s">
        <v>238</v>
      </c>
      <c r="F6" s="209">
        <v>108864</v>
      </c>
      <c r="G6" s="208"/>
      <c r="H6" s="211" t="s">
        <v>238</v>
      </c>
      <c r="I6" s="206">
        <f t="shared" si="0"/>
        <v>496380</v>
      </c>
    </row>
    <row r="7" spans="1:9" x14ac:dyDescent="0.35">
      <c r="B7" s="211" t="s">
        <v>228</v>
      </c>
      <c r="C7" s="206">
        <v>0</v>
      </c>
      <c r="E7" s="211" t="s">
        <v>228</v>
      </c>
      <c r="F7" s="209">
        <v>108864</v>
      </c>
      <c r="G7" s="208"/>
      <c r="H7" s="211" t="s">
        <v>228</v>
      </c>
      <c r="I7" s="206">
        <f t="shared" si="0"/>
        <v>387516</v>
      </c>
    </row>
    <row r="8" spans="1:9" x14ac:dyDescent="0.35">
      <c r="B8" s="211" t="s">
        <v>229</v>
      </c>
      <c r="C8" s="209">
        <v>265129</v>
      </c>
      <c r="D8" s="210"/>
      <c r="E8" s="211" t="s">
        <v>229</v>
      </c>
      <c r="F8" s="209">
        <v>120264</v>
      </c>
      <c r="G8" s="208"/>
      <c r="H8" s="211" t="s">
        <v>229</v>
      </c>
      <c r="I8" s="206">
        <f t="shared" si="0"/>
        <v>532381</v>
      </c>
    </row>
    <row r="9" spans="1:9" x14ac:dyDescent="0.35">
      <c r="B9" s="211" t="s">
        <v>230</v>
      </c>
      <c r="C9" s="209">
        <v>0</v>
      </c>
      <c r="D9" s="210"/>
      <c r="E9" s="211" t="s">
        <v>230</v>
      </c>
      <c r="F9" s="209">
        <v>108864</v>
      </c>
      <c r="G9" s="208"/>
      <c r="H9" s="211" t="s">
        <v>230</v>
      </c>
      <c r="I9" s="206">
        <f t="shared" si="0"/>
        <v>423517</v>
      </c>
    </row>
    <row r="10" spans="1:9" x14ac:dyDescent="0.35">
      <c r="B10" s="211" t="s">
        <v>231</v>
      </c>
      <c r="C10" s="209">
        <v>0</v>
      </c>
      <c r="D10" s="210"/>
      <c r="E10" s="211" t="s">
        <v>231</v>
      </c>
      <c r="F10" s="209">
        <v>108864</v>
      </c>
      <c r="G10" s="208"/>
      <c r="H10" s="211" t="s">
        <v>231</v>
      </c>
      <c r="I10" s="206">
        <f t="shared" si="0"/>
        <v>314653</v>
      </c>
    </row>
    <row r="11" spans="1:9" x14ac:dyDescent="0.35">
      <c r="B11" s="207" t="s">
        <v>232</v>
      </c>
      <c r="C11" s="206">
        <v>0</v>
      </c>
      <c r="E11" s="207" t="s">
        <v>232</v>
      </c>
      <c r="F11" s="209">
        <v>108864</v>
      </c>
      <c r="G11" s="208"/>
      <c r="H11" s="207" t="s">
        <v>232</v>
      </c>
      <c r="I11" s="206">
        <f t="shared" si="0"/>
        <v>205789</v>
      </c>
    </row>
    <row r="12" spans="1:9" x14ac:dyDescent="0.35">
      <c r="B12" s="207" t="s">
        <v>233</v>
      </c>
      <c r="C12" s="209">
        <v>294097</v>
      </c>
      <c r="D12" s="210"/>
      <c r="E12" s="207" t="s">
        <v>233</v>
      </c>
      <c r="F12" s="209">
        <v>108864</v>
      </c>
      <c r="G12" s="208"/>
      <c r="H12" s="207" t="s">
        <v>233</v>
      </c>
      <c r="I12" s="206">
        <f t="shared" si="0"/>
        <v>391022</v>
      </c>
    </row>
    <row r="13" spans="1:9" x14ac:dyDescent="0.35">
      <c r="B13" s="207" t="s">
        <v>234</v>
      </c>
      <c r="C13" s="209">
        <v>0</v>
      </c>
      <c r="D13" s="210"/>
      <c r="E13" s="207" t="s">
        <v>234</v>
      </c>
      <c r="F13" s="209">
        <v>108864</v>
      </c>
      <c r="G13" s="208"/>
      <c r="H13" s="207" t="s">
        <v>234</v>
      </c>
      <c r="I13" s="206">
        <f t="shared" si="0"/>
        <v>282158</v>
      </c>
    </row>
    <row r="14" spans="1:9" x14ac:dyDescent="0.35">
      <c r="B14" s="207" t="s">
        <v>235</v>
      </c>
      <c r="C14" s="209">
        <v>0</v>
      </c>
      <c r="D14" s="209"/>
      <c r="E14" s="207" t="s">
        <v>235</v>
      </c>
      <c r="F14" s="209">
        <v>108864</v>
      </c>
      <c r="G14" s="208"/>
      <c r="H14" s="207" t="s">
        <v>235</v>
      </c>
      <c r="I14" s="206">
        <f t="shared" si="0"/>
        <v>173294</v>
      </c>
    </row>
    <row r="15" spans="1:9" x14ac:dyDescent="0.35">
      <c r="B15" s="207" t="s">
        <v>236</v>
      </c>
      <c r="C15" s="209">
        <v>274891</v>
      </c>
      <c r="D15" s="209"/>
      <c r="E15" s="207" t="s">
        <v>236</v>
      </c>
      <c r="F15" s="209">
        <v>108864</v>
      </c>
      <c r="G15" s="208"/>
      <c r="H15" s="207" t="s">
        <v>236</v>
      </c>
      <c r="I15" s="206">
        <f t="shared" si="0"/>
        <v>339321</v>
      </c>
    </row>
    <row r="16" spans="1:9" ht="15" thickBot="1" x14ac:dyDescent="0.4">
      <c r="B16" s="203" t="s">
        <v>237</v>
      </c>
      <c r="C16" s="205">
        <v>0</v>
      </c>
      <c r="D16" s="205"/>
      <c r="E16" s="203" t="s">
        <v>237</v>
      </c>
      <c r="F16" s="205">
        <v>108864</v>
      </c>
      <c r="G16" s="204"/>
      <c r="H16" s="203" t="s">
        <v>237</v>
      </c>
      <c r="I16" s="202">
        <f t="shared" si="0"/>
        <v>230457</v>
      </c>
    </row>
    <row r="17" spans="1:9" ht="15" thickBot="1" x14ac:dyDescent="0.4">
      <c r="B17" s="201" t="s">
        <v>281</v>
      </c>
      <c r="C17" s="199">
        <f>SUM(C5:C16)</f>
        <v>1277563</v>
      </c>
      <c r="D17" s="199"/>
      <c r="E17" s="200" t="s">
        <v>280</v>
      </c>
      <c r="F17" s="199">
        <f>SUM(F5:F16)</f>
        <v>1335216</v>
      </c>
      <c r="G17" s="217">
        <f>SUM(C17-F17)</f>
        <v>-57653</v>
      </c>
      <c r="H17" s="198" t="s">
        <v>294</v>
      </c>
      <c r="I17" s="197">
        <f>SUM(I16)</f>
        <v>230457</v>
      </c>
    </row>
    <row r="19" spans="1:9" ht="21" x14ac:dyDescent="0.5">
      <c r="A19" s="216" t="s">
        <v>284</v>
      </c>
    </row>
    <row r="20" spans="1:9" x14ac:dyDescent="0.35">
      <c r="B20" s="214" t="s">
        <v>283</v>
      </c>
      <c r="C20" s="214"/>
      <c r="D20" s="214"/>
      <c r="E20" s="214" t="s">
        <v>282</v>
      </c>
      <c r="F20" s="211"/>
      <c r="G20" s="208"/>
      <c r="H20" s="213"/>
      <c r="I20" s="215" t="s">
        <v>303</v>
      </c>
    </row>
    <row r="21" spans="1:9" x14ac:dyDescent="0.35">
      <c r="B21" s="214"/>
      <c r="C21" s="214"/>
      <c r="D21" s="214"/>
      <c r="E21" s="214"/>
      <c r="F21" s="211"/>
      <c r="G21" s="208"/>
      <c r="H21" s="29" t="s">
        <v>295</v>
      </c>
      <c r="I21" s="206">
        <v>288110</v>
      </c>
    </row>
    <row r="22" spans="1:9" x14ac:dyDescent="0.35">
      <c r="B22" s="212" t="s">
        <v>227</v>
      </c>
      <c r="C22" s="209">
        <v>522713</v>
      </c>
      <c r="D22" s="209"/>
      <c r="E22" s="212" t="s">
        <v>227</v>
      </c>
      <c r="F22" s="209">
        <v>274705</v>
      </c>
      <c r="G22" s="208" t="s">
        <v>296</v>
      </c>
      <c r="H22" s="212" t="s">
        <v>227</v>
      </c>
      <c r="I22" s="206">
        <f t="shared" ref="I22:I33" si="1">SUM(I21+C22-F22)</f>
        <v>536118</v>
      </c>
    </row>
    <row r="23" spans="1:9" x14ac:dyDescent="0.35">
      <c r="B23" s="211" t="s">
        <v>238</v>
      </c>
      <c r="C23" s="209">
        <v>110562</v>
      </c>
      <c r="D23" s="209"/>
      <c r="E23" s="211" t="s">
        <v>238</v>
      </c>
      <c r="F23" s="209">
        <v>97385</v>
      </c>
      <c r="G23" s="208"/>
      <c r="H23" s="211" t="s">
        <v>238</v>
      </c>
      <c r="I23" s="206">
        <f t="shared" si="1"/>
        <v>549295</v>
      </c>
    </row>
    <row r="24" spans="1:9" x14ac:dyDescent="0.35">
      <c r="B24" s="211" t="s">
        <v>228</v>
      </c>
      <c r="C24" s="206">
        <v>65168</v>
      </c>
      <c r="E24" s="211" t="s">
        <v>228</v>
      </c>
      <c r="F24" s="209">
        <v>119793</v>
      </c>
      <c r="G24" s="208"/>
      <c r="H24" s="211" t="s">
        <v>228</v>
      </c>
      <c r="I24" s="206">
        <f t="shared" si="1"/>
        <v>494670</v>
      </c>
    </row>
    <row r="25" spans="1:9" x14ac:dyDescent="0.35">
      <c r="B25" s="211" t="s">
        <v>229</v>
      </c>
      <c r="C25" s="209">
        <v>98055</v>
      </c>
      <c r="D25" s="210"/>
      <c r="E25" s="211" t="s">
        <v>229</v>
      </c>
      <c r="F25" s="209">
        <v>107557</v>
      </c>
      <c r="G25" s="208"/>
      <c r="H25" s="211" t="s">
        <v>229</v>
      </c>
      <c r="I25" s="206">
        <f t="shared" si="1"/>
        <v>485168</v>
      </c>
    </row>
    <row r="26" spans="1:9" x14ac:dyDescent="0.35">
      <c r="B26" s="211" t="s">
        <v>230</v>
      </c>
      <c r="C26" s="209"/>
      <c r="D26" s="210"/>
      <c r="E26" s="211" t="s">
        <v>230</v>
      </c>
      <c r="F26" s="209"/>
      <c r="G26" s="208"/>
      <c r="H26" s="211" t="s">
        <v>230</v>
      </c>
      <c r="I26" s="206">
        <f t="shared" si="1"/>
        <v>485168</v>
      </c>
    </row>
    <row r="27" spans="1:9" x14ac:dyDescent="0.35">
      <c r="B27" s="211" t="s">
        <v>231</v>
      </c>
      <c r="C27" s="209"/>
      <c r="D27" s="210"/>
      <c r="E27" s="211" t="s">
        <v>231</v>
      </c>
      <c r="F27" s="209"/>
      <c r="G27" s="208"/>
      <c r="H27" s="211" t="s">
        <v>231</v>
      </c>
      <c r="I27" s="206">
        <f t="shared" si="1"/>
        <v>485168</v>
      </c>
    </row>
    <row r="28" spans="1:9" x14ac:dyDescent="0.35">
      <c r="B28" s="207" t="s">
        <v>232</v>
      </c>
      <c r="C28" s="206"/>
      <c r="E28" s="207" t="s">
        <v>232</v>
      </c>
      <c r="F28" s="209"/>
      <c r="G28" s="208"/>
      <c r="H28" s="207" t="s">
        <v>232</v>
      </c>
      <c r="I28" s="206">
        <f t="shared" si="1"/>
        <v>485168</v>
      </c>
    </row>
    <row r="29" spans="1:9" x14ac:dyDescent="0.35">
      <c r="B29" s="207" t="s">
        <v>233</v>
      </c>
      <c r="C29" s="209"/>
      <c r="D29" s="210"/>
      <c r="E29" s="207" t="s">
        <v>233</v>
      </c>
      <c r="F29" s="209"/>
      <c r="G29" s="208"/>
      <c r="H29" s="207" t="s">
        <v>233</v>
      </c>
      <c r="I29" s="206">
        <f t="shared" si="1"/>
        <v>485168</v>
      </c>
    </row>
    <row r="30" spans="1:9" x14ac:dyDescent="0.35">
      <c r="B30" s="207" t="s">
        <v>234</v>
      </c>
      <c r="C30" s="209"/>
      <c r="D30" s="210"/>
      <c r="E30" s="207" t="s">
        <v>234</v>
      </c>
      <c r="F30" s="209"/>
      <c r="G30" s="208"/>
      <c r="H30" s="207" t="s">
        <v>234</v>
      </c>
      <c r="I30" s="206">
        <f t="shared" si="1"/>
        <v>485168</v>
      </c>
    </row>
    <row r="31" spans="1:9" x14ac:dyDescent="0.35">
      <c r="B31" s="207" t="s">
        <v>235</v>
      </c>
      <c r="C31" s="209"/>
      <c r="D31" s="209"/>
      <c r="E31" s="207" t="s">
        <v>235</v>
      </c>
      <c r="F31" s="209"/>
      <c r="G31" s="208"/>
      <c r="H31" s="207" t="s">
        <v>235</v>
      </c>
      <c r="I31" s="206">
        <f t="shared" si="1"/>
        <v>485168</v>
      </c>
    </row>
    <row r="32" spans="1:9" x14ac:dyDescent="0.35">
      <c r="B32" s="207" t="s">
        <v>236</v>
      </c>
      <c r="C32" s="209"/>
      <c r="D32" s="209"/>
      <c r="E32" s="207" t="s">
        <v>236</v>
      </c>
      <c r="F32" s="209"/>
      <c r="G32" s="208"/>
      <c r="H32" s="207" t="s">
        <v>236</v>
      </c>
      <c r="I32" s="206">
        <f t="shared" si="1"/>
        <v>485168</v>
      </c>
    </row>
    <row r="33" spans="2:9" ht="15" thickBot="1" x14ac:dyDescent="0.4">
      <c r="B33" s="203" t="s">
        <v>237</v>
      </c>
      <c r="C33" s="205"/>
      <c r="D33" s="205"/>
      <c r="E33" s="203" t="s">
        <v>237</v>
      </c>
      <c r="F33" s="205"/>
      <c r="G33" s="204"/>
      <c r="H33" s="203" t="s">
        <v>237</v>
      </c>
      <c r="I33" s="202">
        <f t="shared" si="1"/>
        <v>485168</v>
      </c>
    </row>
    <row r="34" spans="2:9" ht="15" thickBot="1" x14ac:dyDescent="0.4">
      <c r="B34" s="201" t="s">
        <v>281</v>
      </c>
      <c r="C34" s="199">
        <f>SUM(C22:C33)</f>
        <v>796498</v>
      </c>
      <c r="D34" s="199"/>
      <c r="E34" s="200" t="s">
        <v>280</v>
      </c>
      <c r="F34" s="199">
        <f>SUM(F22:F33)</f>
        <v>599440</v>
      </c>
      <c r="G34" s="198">
        <f>SUM(C34-F34)</f>
        <v>197058</v>
      </c>
      <c r="H34" s="198" t="s">
        <v>288</v>
      </c>
      <c r="I34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Financials 21-22</vt:lpstr>
      <vt:lpstr>12 week burn of expenses</vt:lpstr>
      <vt:lpstr>Cash available all FY</vt:lpstr>
      <vt:lpstr>Staff and Salaries</vt:lpstr>
      <vt:lpstr>Mon Rev &amp; Exp Predicted Actual</vt:lpstr>
      <vt:lpstr>'Financials 21-22'!Print_Titles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2020-12-29T20:34:47Z</cp:lastPrinted>
  <dcterms:created xsi:type="dcterms:W3CDTF">2019-05-16T23:45:36Z</dcterms:created>
  <dcterms:modified xsi:type="dcterms:W3CDTF">2021-07-13T23:41:06Z</dcterms:modified>
</cp:coreProperties>
</file>