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" yWindow="260" windowWidth="16260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97" i="1" l="1"/>
  <c r="B314" i="1"/>
  <c r="B216" i="1" l="1"/>
  <c r="B29" i="1" l="1"/>
  <c r="B28" i="1"/>
  <c r="B312" i="1" l="1"/>
  <c r="B313" i="1"/>
  <c r="B266" i="1" l="1"/>
  <c r="B35" i="1" s="1"/>
  <c r="B155" i="1"/>
  <c r="B19" i="1" s="1"/>
  <c r="B154" i="1"/>
  <c r="B18" i="1" s="1"/>
  <c r="B235" i="1"/>
  <c r="B37" i="1" s="1"/>
  <c r="B112" i="1"/>
  <c r="B62" i="1"/>
  <c r="B68" i="1"/>
  <c r="B30" i="1"/>
  <c r="B23" i="1"/>
  <c r="B310" i="1"/>
  <c r="B306" i="1"/>
  <c r="B301" i="1"/>
  <c r="B296" i="1"/>
  <c r="B291" i="1"/>
  <c r="B286" i="1"/>
  <c r="B275" i="1"/>
  <c r="B219" i="1"/>
  <c r="B213" i="1"/>
  <c r="B209" i="1"/>
  <c r="B205" i="1"/>
  <c r="B194" i="1"/>
  <c r="B182" i="1"/>
  <c r="B178" i="1"/>
  <c r="B174" i="1"/>
  <c r="B169" i="1"/>
  <c r="B164" i="1"/>
  <c r="B152" i="1"/>
  <c r="B148" i="1"/>
  <c r="B144" i="1"/>
  <c r="B140" i="1"/>
  <c r="B131" i="1"/>
  <c r="B15" i="1" s="1"/>
  <c r="B129" i="1"/>
  <c r="B14" i="1" s="1"/>
  <c r="B126" i="1"/>
  <c r="B119" i="1"/>
  <c r="B106" i="1"/>
  <c r="B95" i="1"/>
  <c r="B11" i="1" s="1"/>
  <c r="B94" i="1"/>
  <c r="B10" i="1" s="1"/>
  <c r="B91" i="1"/>
  <c r="B86" i="1"/>
  <c r="B81" i="1"/>
  <c r="B77" i="1"/>
  <c r="B73" i="1"/>
  <c r="B56" i="1"/>
  <c r="B196" i="1"/>
  <c r="B22" i="1" s="1"/>
  <c r="B16" i="1" l="1"/>
  <c r="B20" i="1"/>
  <c r="B132" i="1"/>
  <c r="B156" i="1"/>
  <c r="B33" i="1"/>
  <c r="B198" i="1"/>
  <c r="B315" i="1"/>
  <c r="B32" i="1"/>
  <c r="B24" i="1"/>
  <c r="B96" i="1"/>
  <c r="B12" i="1"/>
  <c r="B34" i="1" l="1"/>
  <c r="B39" i="1" l="1"/>
  <c r="B41" i="1" s="1"/>
</calcChain>
</file>

<file path=xl/comments1.xml><?xml version="1.0" encoding="utf-8"?>
<comments xmlns="http://schemas.openxmlformats.org/spreadsheetml/2006/main">
  <authors>
    <author>Cathleen Andreucci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 xml:space="preserve">Category Includes:
Afterschool Programs, Cotillion, Ballet, Tots, Tenns and Bday Party/Corporate events
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proposal of lower revenue because of new ballet teacher in 2020, elimination of bday party program, and teen expenses going up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Cathleen Andreucci:</t>
        </r>
        <r>
          <rPr>
            <sz val="9"/>
            <color indexed="81"/>
            <rFont val="Tahoma"/>
            <family val="2"/>
          </rPr>
          <t xml:space="preserve">
includes revenue from Adults programs, Classes and Marin Social Sports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 xml:space="preserve">traditionally expenses used to just be the contract instructors percentage cut, now it is the addition of staff payroll and Marin Social Sports expenses.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overall decrease in revenue due to less bridges classes taught, which can bring in $10K a year and capping the attendance at programs to provide a better participant experience.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 xml:space="preserve">resturcture of staffing and lowering camper attendance to obtain more managable camper numbers decreased revenue 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Category Includes: 
Tennis, Tennis Keys, Taekwondo, Summer Contract Camps, Basketball League, Special Events, Brochure, Clothing</t>
        </r>
      </text>
    </comment>
    <comment ref="B30" authorId="0">
      <text>
        <r>
          <rPr>
            <sz val="9"/>
            <color indexed="81"/>
            <rFont val="Tahoma"/>
            <family val="2"/>
          </rPr>
          <t xml:space="preserve">Salaried payroll is now expensed against this category 
</t>
        </r>
      </text>
    </comment>
    <comment ref="B35" authorId="0">
      <text>
        <r>
          <rPr>
            <sz val="9"/>
            <color indexed="81"/>
            <rFont val="Tahoma"/>
            <family val="2"/>
          </rPr>
          <t>Remained the same as 19-20, even though payroll is lower. Increases are the more expensive new copy machine, addition of emergency text program and increase to the area of publicity/marketing.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 xml:space="preserve">Strategic Planning Project Expense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8" authorId="0">
      <text>
        <r>
          <rPr>
            <b/>
            <sz val="9"/>
            <color indexed="81"/>
            <rFont val="Tahoma"/>
            <family val="2"/>
          </rPr>
          <t>Eliminated this event for 2020</t>
        </r>
      </text>
    </comment>
  </commentList>
</comments>
</file>

<file path=xl/sharedStrings.xml><?xml version="1.0" encoding="utf-8"?>
<sst xmlns="http://schemas.openxmlformats.org/spreadsheetml/2006/main" count="251" uniqueCount="207">
  <si>
    <t>2020-2021</t>
  </si>
  <si>
    <t xml:space="preserve">PROPOSED </t>
  </si>
  <si>
    <t>BUDGET</t>
  </si>
  <si>
    <t>PROGRAM SUMMARY</t>
  </si>
  <si>
    <t>Academy Expenses</t>
  </si>
  <si>
    <t>Net Academy Program</t>
  </si>
  <si>
    <t xml:space="preserve">Adult Revenues </t>
  </si>
  <si>
    <t>Adult Expenses</t>
  </si>
  <si>
    <t xml:space="preserve">Net Adult Program  </t>
  </si>
  <si>
    <t>Camps Revenues</t>
  </si>
  <si>
    <t>Camps Expenses</t>
  </si>
  <si>
    <t>Net Camps Program</t>
  </si>
  <si>
    <t>Other Program Expenses</t>
  </si>
  <si>
    <t>Net Other Program</t>
  </si>
  <si>
    <t>Interest Income</t>
  </si>
  <si>
    <t xml:space="preserve">Facility Rental Income </t>
  </si>
  <si>
    <t>Facility Rental Expense</t>
  </si>
  <si>
    <t>Total Facility Rental</t>
  </si>
  <si>
    <t>Subtotal revenue</t>
  </si>
  <si>
    <t>Subtotal expense</t>
  </si>
  <si>
    <t>Subtotal +  (-)</t>
  </si>
  <si>
    <t>Less Administrative Expenses</t>
  </si>
  <si>
    <t>Branding/Grand Opening/New Bldg Exp</t>
  </si>
  <si>
    <t>Less Dairy Knoll Expenses</t>
  </si>
  <si>
    <t>Excess Revenues /(Expenses)</t>
  </si>
  <si>
    <t>ACADEMY</t>
  </si>
  <si>
    <t>Academy Revenues</t>
  </si>
  <si>
    <t>Academy Supervision</t>
  </si>
  <si>
    <t>Net Academy III</t>
  </si>
  <si>
    <t xml:space="preserve">Academy Revenues           </t>
  </si>
  <si>
    <t xml:space="preserve">Net Academy I   </t>
  </si>
  <si>
    <t>Net Academy II</t>
  </si>
  <si>
    <t>Ballet Program Revenue</t>
  </si>
  <si>
    <t>Ballet Program Expense</t>
  </si>
  <si>
    <t>Net Ballet Program</t>
  </si>
  <si>
    <t>Toddler Revenue</t>
  </si>
  <si>
    <t>Toddler Expense</t>
  </si>
  <si>
    <t>Net Toddler Program</t>
  </si>
  <si>
    <t>Teen Revenue</t>
  </si>
  <si>
    <t>Teen Expense</t>
  </si>
  <si>
    <t>Net Teen Zone Program</t>
  </si>
  <si>
    <t>Birthday/Coorporate Revenue</t>
  </si>
  <si>
    <t>Birthday/Coorporate Expense</t>
  </si>
  <si>
    <t>Net Wknd Party Program</t>
  </si>
  <si>
    <t>Cotillion Program Revenue</t>
  </si>
  <si>
    <t>Cotillion Program Expense</t>
  </si>
  <si>
    <t>Net Cotillion Program</t>
  </si>
  <si>
    <t>Total Academy Program</t>
  </si>
  <si>
    <t xml:space="preserve">  Revenue</t>
  </si>
  <si>
    <t xml:space="preserve">  Expenses</t>
  </si>
  <si>
    <t xml:space="preserve">  Net</t>
  </si>
  <si>
    <t>ADULTS</t>
  </si>
  <si>
    <t>Adult Spring</t>
  </si>
  <si>
    <t>Adult Revenue</t>
  </si>
  <si>
    <t xml:space="preserve">Net Spring </t>
  </si>
  <si>
    <t>Adult Summer</t>
  </si>
  <si>
    <t>Adult Revenues</t>
  </si>
  <si>
    <t xml:space="preserve">Net Summer </t>
  </si>
  <si>
    <t>Adult Fall</t>
  </si>
  <si>
    <t>Net Fall</t>
  </si>
  <si>
    <t>Adult Winter</t>
  </si>
  <si>
    <t xml:space="preserve">Net Winter </t>
  </si>
  <si>
    <t>Total Adult Program</t>
  </si>
  <si>
    <t>Supervision</t>
  </si>
  <si>
    <t>CAMPS</t>
  </si>
  <si>
    <t xml:space="preserve">CIT Revenue </t>
  </si>
  <si>
    <t>CIT Expenses</t>
  </si>
  <si>
    <t xml:space="preserve">Net CIT Camp </t>
  </si>
  <si>
    <t>Angel Island Revenue</t>
  </si>
  <si>
    <t>Angel Island Expense</t>
  </si>
  <si>
    <t xml:space="preserve">Net Angel Island </t>
  </si>
  <si>
    <t>Art &amp; Garden Camp Revenue</t>
  </si>
  <si>
    <t>Art &amp; Garden Camp Expenses</t>
  </si>
  <si>
    <t>Net Art &amp; Garden camp</t>
  </si>
  <si>
    <t>Fantastical Adventures Revenue</t>
  </si>
  <si>
    <t>Fantastical Adventures Expenses</t>
  </si>
  <si>
    <t>Net Camp FA</t>
  </si>
  <si>
    <t>OTHER PROGRAMS</t>
  </si>
  <si>
    <t>Summer Youth Revenues</t>
  </si>
  <si>
    <t>Summer Youth Expenses</t>
  </si>
  <si>
    <t>Net Summer Youth</t>
  </si>
  <si>
    <t>Taekwondo Program Revenues</t>
  </si>
  <si>
    <t>Taekwondo Program Expenses</t>
  </si>
  <si>
    <t>Net Taekwondo Program</t>
  </si>
  <si>
    <t>Tennis Program Revenues</t>
  </si>
  <si>
    <t>Tennis Program Expenses</t>
  </si>
  <si>
    <t>Net Tennis Program</t>
  </si>
  <si>
    <t>BB League Revenues</t>
  </si>
  <si>
    <t>BB League Expenses</t>
  </si>
  <si>
    <t>Net Tennis Courts</t>
  </si>
  <si>
    <t>Tennis Court Revenues</t>
  </si>
  <si>
    <t>Tennis Courts Expenses</t>
  </si>
  <si>
    <t>Special Event Revenues</t>
  </si>
  <si>
    <t>Special Event Expenses</t>
  </si>
  <si>
    <t>Net Special Events</t>
  </si>
  <si>
    <t>Clothing/Uniform Sales</t>
  </si>
  <si>
    <t>Clothing/Uniform Expenses</t>
  </si>
  <si>
    <t>Net Clothing Sales</t>
  </si>
  <si>
    <t>Brochure Ad Income</t>
  </si>
  <si>
    <t>Brochure Expenses</t>
  </si>
  <si>
    <t>Net Brochure</t>
  </si>
  <si>
    <t>FACILITY RENTALS</t>
  </si>
  <si>
    <t>Tiburon Community Room Revenue</t>
  </si>
  <si>
    <t>Tiburon Community Room Expense</t>
  </si>
  <si>
    <t>Net Tiburon Community Room</t>
  </si>
  <si>
    <t>Belvedere Community Ctr Revenues</t>
  </si>
  <si>
    <t>Belvedere Community Ctr Expense</t>
  </si>
  <si>
    <t>Net Belvedere Community Ctr</t>
  </si>
  <si>
    <t>Dairy Knoll Rental Revenue</t>
  </si>
  <si>
    <t>Dairy Knoll Rental Expenses</t>
  </si>
  <si>
    <t xml:space="preserve">Net Dairy Knoll </t>
  </si>
  <si>
    <t>Total Facility Rentals</t>
  </si>
  <si>
    <t>Revenue</t>
  </si>
  <si>
    <t>Expenses</t>
  </si>
  <si>
    <t xml:space="preserve">Net </t>
  </si>
  <si>
    <t>DAIRY KNOLL</t>
  </si>
  <si>
    <t>PG&amp;E   Electricity/Gas</t>
  </si>
  <si>
    <t>Water/Sewer</t>
  </si>
  <si>
    <t>Internet $250/mo</t>
  </si>
  <si>
    <t>Telephone/Communication/Fire</t>
  </si>
  <si>
    <t>Hosted email- messaging backup</t>
  </si>
  <si>
    <t>Tech Support</t>
  </si>
  <si>
    <t>Bldg Maintenance Expenses</t>
  </si>
  <si>
    <t>Building Supplies</t>
  </si>
  <si>
    <t>Custodial Supplies</t>
  </si>
  <si>
    <t xml:space="preserve">Custodian </t>
  </si>
  <si>
    <t>Total Dairy Knoll</t>
  </si>
  <si>
    <t>ADMINISTRATIVE EXPENSES</t>
  </si>
  <si>
    <t>Accounting Services (City of Belvedere)</t>
  </si>
  <si>
    <t>Audit</t>
  </si>
  <si>
    <t>Auto Mileage Allowance</t>
  </si>
  <si>
    <t>Bank Charges</t>
  </si>
  <si>
    <t>Copy Machine</t>
  </si>
  <si>
    <t>Credit Card Charges</t>
  </si>
  <si>
    <t xml:space="preserve">Equipment </t>
  </si>
  <si>
    <t>Fingerprinting</t>
  </si>
  <si>
    <t>Office Supplies</t>
  </si>
  <si>
    <t>Payroll Taxes</t>
  </si>
  <si>
    <t>Postage</t>
  </si>
  <si>
    <t>Professional Services</t>
  </si>
  <si>
    <t>Publicity</t>
  </si>
  <si>
    <t>Recognition</t>
  </si>
  <si>
    <t>Registratrion Software (Perfect Mind)</t>
  </si>
  <si>
    <t xml:space="preserve">Workman's Compensation Ins. </t>
  </si>
  <si>
    <t>Unemployment Insurance</t>
  </si>
  <si>
    <t>Administrative Payroll</t>
  </si>
  <si>
    <t>Health &amp; Dental</t>
  </si>
  <si>
    <t>Conferences and Meetings</t>
  </si>
  <si>
    <t>Mass Mutual Retirement Benefits</t>
  </si>
  <si>
    <t>Administrative Expense Reimburse</t>
  </si>
  <si>
    <t xml:space="preserve">Administrative Personnel Costs </t>
  </si>
  <si>
    <t>SPECIAL EVENTS</t>
  </si>
  <si>
    <t>Bunny Hop Revenue</t>
  </si>
  <si>
    <t>Bunny Hop Expense</t>
  </si>
  <si>
    <t>Bunny Hop Staffing</t>
  </si>
  <si>
    <t>Net Bunny Hop (SE-Bunny)</t>
  </si>
  <si>
    <t>Golf Tournament Revenue</t>
  </si>
  <si>
    <t>Golf Tournament Expense</t>
  </si>
  <si>
    <t>Golf Tournament Staffing</t>
  </si>
  <si>
    <t>Net Golf Tournament (SE-Golf)</t>
  </si>
  <si>
    <t>Tiburon Taps Revenue</t>
  </si>
  <si>
    <t>Tiburon Taps Expense</t>
  </si>
  <si>
    <t>Tiburon Taps Staffing</t>
  </si>
  <si>
    <t>Net Tiburon Taps (SE-Beer)</t>
  </si>
  <si>
    <t>Half Marathon Revenue</t>
  </si>
  <si>
    <t>Half Marathon Expense</t>
  </si>
  <si>
    <t>Half Marathon Staffing</t>
  </si>
  <si>
    <t>Net Half Marathon (SE-Marathon)</t>
  </si>
  <si>
    <t>Boo Bash Revenue</t>
  </si>
  <si>
    <t>Boo Bash Expense</t>
  </si>
  <si>
    <t>Boo BashStaffing</t>
  </si>
  <si>
    <t>Net Boo Bash (SE-Boo)</t>
  </si>
  <si>
    <t>Santas Breakfast Revenue</t>
  </si>
  <si>
    <t>Santas Breakfast Expense</t>
  </si>
  <si>
    <t>Santas Breakfast Staffing</t>
  </si>
  <si>
    <t>Net Santas Breakfast (SE-Santa)</t>
  </si>
  <si>
    <t>Father Daughter Dance Revenue</t>
  </si>
  <si>
    <t>Father Daughter Dance Expense</t>
  </si>
  <si>
    <t>Father Daughter Dance Staffing</t>
  </si>
  <si>
    <t>Net Father Daughter Dance (SE-FDDD)</t>
  </si>
  <si>
    <t>Misc Revenue</t>
  </si>
  <si>
    <t>Misc Expense (portion of staff salary)</t>
  </si>
  <si>
    <t>Net Misc (SE-Misc)</t>
  </si>
  <si>
    <t>Total Special Event Revenue</t>
  </si>
  <si>
    <t>Total Special Event Expense</t>
  </si>
  <si>
    <t>Total Special Event Staffing</t>
  </si>
  <si>
    <t>Net Special Event</t>
  </si>
  <si>
    <t>THE RANCH -  BELVEDERE-TIBURON JOINT RECREATION COMMITTEE</t>
  </si>
  <si>
    <t xml:space="preserve"> Proposed Budget for FY 2020/21   - March 1, 2020 - February 28, 2021</t>
  </si>
  <si>
    <t xml:space="preserve">  Net Other Program</t>
  </si>
  <si>
    <t xml:space="preserve">  Net Camps</t>
  </si>
  <si>
    <t>Net income before deprecitation</t>
  </si>
  <si>
    <t>Net</t>
  </si>
  <si>
    <t>Texting Program</t>
  </si>
  <si>
    <t>Expenses (includes supervision/staffing)</t>
  </si>
  <si>
    <t>Spring (AC3) 8 weeks</t>
  </si>
  <si>
    <t>Fall  (AC1)  15 weeks</t>
  </si>
  <si>
    <t>Winter  (AC2) 12 weeks</t>
  </si>
  <si>
    <t>Deprectation</t>
  </si>
  <si>
    <t>Net Operating Income after depreciation</t>
  </si>
  <si>
    <t xml:space="preserve">Academy Revenues </t>
  </si>
  <si>
    <t xml:space="preserve">Other Program Revenues </t>
  </si>
  <si>
    <r>
      <t xml:space="preserve">Depreciation - </t>
    </r>
    <r>
      <rPr>
        <i/>
        <sz val="11"/>
        <rFont val="Times New Roman"/>
        <family val="1"/>
      </rPr>
      <t>put in after audit</t>
    </r>
  </si>
  <si>
    <t>Adult Supervision - included in expenses</t>
  </si>
  <si>
    <t>Adult Supervision- - included in expenses</t>
  </si>
  <si>
    <t>Adult Supervision- included in expenses</t>
  </si>
  <si>
    <t>Strategic Planning Project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</si>
</sst>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mbria"/>
      <family val="1"/>
      <scheme val="majo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 indent="1"/>
    </xf>
    <xf numFmtId="0" fontId="3" fillId="0" borderId="0" xfId="0" applyFont="1" applyFill="1" applyAlignment="1" applyProtection="1">
      <alignment horizontal="left" indent="1"/>
    </xf>
    <xf numFmtId="17" fontId="3" fillId="0" borderId="0" xfId="0" applyNumberFormat="1" applyFont="1" applyFill="1" applyAlignment="1" applyProtection="1">
      <alignment horizontal="left" inden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3" fillId="0" borderId="3" xfId="0" applyFont="1" applyBorder="1" applyAlignment="1">
      <alignment horizontal="left"/>
    </xf>
    <xf numFmtId="0" fontId="2" fillId="0" borderId="3" xfId="0" applyFont="1" applyFill="1" applyBorder="1" applyAlignment="1" applyProtection="1">
      <alignment horizontal="left"/>
    </xf>
    <xf numFmtId="0" fontId="3" fillId="0" borderId="2" xfId="0" applyFont="1" applyBorder="1" applyAlignment="1">
      <alignment horizontal="left"/>
    </xf>
    <xf numFmtId="44" fontId="0" fillId="0" borderId="0" xfId="0" applyNumberFormat="1"/>
    <xf numFmtId="164" fontId="3" fillId="0" borderId="0" xfId="0" applyNumberFormat="1" applyFont="1" applyAlignment="1" applyProtection="1">
      <alignment horizontal="left" indent="1"/>
    </xf>
    <xf numFmtId="164" fontId="3" fillId="0" borderId="0" xfId="0" applyNumberFormat="1" applyFont="1" applyFill="1" applyAlignment="1" applyProtection="1">
      <alignment horizontal="left" indent="1"/>
    </xf>
    <xf numFmtId="164" fontId="1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 applyProtection="1">
      <alignment horizontal="left"/>
    </xf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 applyProtection="1">
      <alignment horizontal="left"/>
    </xf>
    <xf numFmtId="164" fontId="3" fillId="2" borderId="1" xfId="1" applyNumberFormat="1" applyFont="1" applyFill="1" applyBorder="1" applyAlignment="1" applyProtection="1">
      <alignment horizontal="left"/>
    </xf>
    <xf numFmtId="164" fontId="3" fillId="3" borderId="1" xfId="1" applyNumberFormat="1" applyFont="1" applyFill="1" applyBorder="1" applyAlignment="1" applyProtection="1">
      <alignment horizontal="left"/>
    </xf>
    <xf numFmtId="164" fontId="3" fillId="4" borderId="1" xfId="0" applyNumberFormat="1" applyFont="1" applyFill="1" applyBorder="1" applyAlignment="1" applyProtection="1">
      <alignment horizontal="left"/>
    </xf>
    <xf numFmtId="164" fontId="3" fillId="2" borderId="1" xfId="0" applyNumberFormat="1" applyFont="1" applyFill="1" applyBorder="1" applyAlignment="1">
      <alignment horizontal="left"/>
    </xf>
    <xf numFmtId="164" fontId="0" fillId="0" borderId="0" xfId="0" applyNumberFormat="1"/>
    <xf numFmtId="164" fontId="2" fillId="0" borderId="0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left"/>
    </xf>
    <xf numFmtId="164" fontId="3" fillId="4" borderId="0" xfId="0" applyNumberFormat="1" applyFont="1" applyFill="1" applyBorder="1" applyAlignment="1" applyProtection="1">
      <alignment horizontal="left"/>
    </xf>
    <xf numFmtId="0" fontId="0" fillId="0" borderId="0" xfId="0" applyBorder="1"/>
    <xf numFmtId="164" fontId="2" fillId="4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64" fontId="1" fillId="2" borderId="5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15"/>
  <sheetViews>
    <sheetView tabSelected="1" zoomScaleNormal="100" workbookViewId="0">
      <selection activeCell="D1" sqref="D1:D1048576"/>
    </sheetView>
  </sheetViews>
  <sheetFormatPr defaultRowHeight="14.5" x14ac:dyDescent="0.35"/>
  <cols>
    <col min="1" max="1" width="36.90625" customWidth="1"/>
    <col min="2" max="2" width="13.81640625" style="32" customWidth="1"/>
    <col min="3" max="3" width="9.36328125" customWidth="1"/>
  </cols>
  <sheetData>
    <row r="1" spans="1:2" x14ac:dyDescent="0.35">
      <c r="A1" s="5" t="s">
        <v>187</v>
      </c>
      <c r="B1" s="22"/>
    </row>
    <row r="2" spans="1:2" x14ac:dyDescent="0.35">
      <c r="A2" s="6" t="s">
        <v>188</v>
      </c>
      <c r="B2" s="23"/>
    </row>
    <row r="3" spans="1:2" x14ac:dyDescent="0.35">
      <c r="A3" s="6"/>
      <c r="B3" s="23"/>
    </row>
    <row r="4" spans="1:2" x14ac:dyDescent="0.35">
      <c r="A4" s="7"/>
      <c r="B4" s="23"/>
    </row>
    <row r="5" spans="1:2" x14ac:dyDescent="0.35">
      <c r="A5" s="8"/>
      <c r="B5" s="24" t="s">
        <v>0</v>
      </c>
    </row>
    <row r="6" spans="1:2" x14ac:dyDescent="0.35">
      <c r="A6" s="8"/>
      <c r="B6" s="24" t="s">
        <v>1</v>
      </c>
    </row>
    <row r="7" spans="1:2" x14ac:dyDescent="0.35">
      <c r="A7" s="8"/>
      <c r="B7" s="24" t="s">
        <v>2</v>
      </c>
    </row>
    <row r="8" spans="1:2" x14ac:dyDescent="0.35">
      <c r="A8" s="13" t="s">
        <v>3</v>
      </c>
      <c r="B8" s="25"/>
    </row>
    <row r="9" spans="1:2" x14ac:dyDescent="0.35">
      <c r="A9" s="14"/>
      <c r="B9" s="26"/>
    </row>
    <row r="10" spans="1:2" x14ac:dyDescent="0.35">
      <c r="A10" s="15" t="s">
        <v>200</v>
      </c>
      <c r="B10" s="27">
        <f t="shared" ref="B10:B11" si="0">SUM(B94)</f>
        <v>623000</v>
      </c>
    </row>
    <row r="11" spans="1:2" x14ac:dyDescent="0.35">
      <c r="A11" s="15" t="s">
        <v>4</v>
      </c>
      <c r="B11" s="27">
        <f t="shared" si="0"/>
        <v>370550</v>
      </c>
    </row>
    <row r="12" spans="1:2" x14ac:dyDescent="0.35">
      <c r="A12" s="13" t="s">
        <v>5</v>
      </c>
      <c r="B12" s="25">
        <f>B10-B11</f>
        <v>252450</v>
      </c>
    </row>
    <row r="13" spans="1:2" x14ac:dyDescent="0.35">
      <c r="A13" s="14"/>
      <c r="B13" s="26"/>
    </row>
    <row r="14" spans="1:2" x14ac:dyDescent="0.35">
      <c r="A14" s="15" t="s">
        <v>6</v>
      </c>
      <c r="B14" s="27">
        <f>B129</f>
        <v>168432</v>
      </c>
    </row>
    <row r="15" spans="1:2" x14ac:dyDescent="0.35">
      <c r="A15" s="15" t="s">
        <v>7</v>
      </c>
      <c r="B15" s="27">
        <f>B131</f>
        <v>96465</v>
      </c>
    </row>
    <row r="16" spans="1:2" x14ac:dyDescent="0.35">
      <c r="A16" s="13" t="s">
        <v>8</v>
      </c>
      <c r="B16" s="25">
        <f>B14-B15</f>
        <v>71967</v>
      </c>
    </row>
    <row r="17" spans="1:2" x14ac:dyDescent="0.35">
      <c r="A17" s="14"/>
      <c r="B17" s="26"/>
    </row>
    <row r="18" spans="1:2" x14ac:dyDescent="0.35">
      <c r="A18" s="15" t="s">
        <v>9</v>
      </c>
      <c r="B18" s="27">
        <f t="shared" ref="B18:B19" si="1">SUM(B154)</f>
        <v>613200</v>
      </c>
    </row>
    <row r="19" spans="1:2" x14ac:dyDescent="0.35">
      <c r="A19" s="15" t="s">
        <v>10</v>
      </c>
      <c r="B19" s="27">
        <f t="shared" si="1"/>
        <v>341735</v>
      </c>
    </row>
    <row r="20" spans="1:2" x14ac:dyDescent="0.35">
      <c r="A20" s="13" t="s">
        <v>11</v>
      </c>
      <c r="B20" s="25">
        <f>B18-B19</f>
        <v>271465</v>
      </c>
    </row>
    <row r="21" spans="1:2" x14ac:dyDescent="0.35">
      <c r="A21" s="14"/>
      <c r="B21" s="26"/>
    </row>
    <row r="22" spans="1:2" x14ac:dyDescent="0.35">
      <c r="A22" s="15" t="s">
        <v>201</v>
      </c>
      <c r="B22" s="27">
        <f>B196</f>
        <v>336125</v>
      </c>
    </row>
    <row r="23" spans="1:2" x14ac:dyDescent="0.35">
      <c r="A23" s="15" t="s">
        <v>12</v>
      </c>
      <c r="B23" s="27">
        <f>B197</f>
        <v>220752</v>
      </c>
    </row>
    <row r="24" spans="1:2" x14ac:dyDescent="0.35">
      <c r="A24" s="13" t="s">
        <v>13</v>
      </c>
      <c r="B24" s="25">
        <f>B22-B23</f>
        <v>115373</v>
      </c>
    </row>
    <row r="25" spans="1:2" x14ac:dyDescent="0.35">
      <c r="A25" s="13"/>
      <c r="B25" s="25"/>
    </row>
    <row r="26" spans="1:2" x14ac:dyDescent="0.35">
      <c r="A26" s="15" t="s">
        <v>14</v>
      </c>
      <c r="B26" s="27">
        <v>0</v>
      </c>
    </row>
    <row r="27" spans="1:2" x14ac:dyDescent="0.35">
      <c r="A27" s="14"/>
      <c r="B27" s="26"/>
    </row>
    <row r="28" spans="1:2" x14ac:dyDescent="0.35">
      <c r="A28" s="15" t="s">
        <v>15</v>
      </c>
      <c r="B28" s="27">
        <f>B216</f>
        <v>18600</v>
      </c>
    </row>
    <row r="29" spans="1:2" x14ac:dyDescent="0.35">
      <c r="A29" s="14" t="s">
        <v>16</v>
      </c>
      <c r="B29" s="26">
        <f>B217</f>
        <v>6283</v>
      </c>
    </row>
    <row r="30" spans="1:2" x14ac:dyDescent="0.35">
      <c r="A30" s="13" t="s">
        <v>17</v>
      </c>
      <c r="B30" s="25">
        <f>B216-B217</f>
        <v>12317</v>
      </c>
    </row>
    <row r="31" spans="1:2" x14ac:dyDescent="0.35">
      <c r="A31" s="13"/>
      <c r="B31" s="25"/>
    </row>
    <row r="32" spans="1:2" x14ac:dyDescent="0.35">
      <c r="A32" s="14" t="s">
        <v>18</v>
      </c>
      <c r="B32" s="26">
        <f>SUM(B10, B14, B18, B22, B28)</f>
        <v>1759357</v>
      </c>
    </row>
    <row r="33" spans="1:3" x14ac:dyDescent="0.35">
      <c r="A33" s="15" t="s">
        <v>19</v>
      </c>
      <c r="B33" s="27">
        <f>SUM(B11, B15, B19, B23, B29)</f>
        <v>1035785</v>
      </c>
    </row>
    <row r="34" spans="1:3" x14ac:dyDescent="0.35">
      <c r="A34" s="13" t="s">
        <v>20</v>
      </c>
      <c r="B34" s="25">
        <f>SUM(B32-B33)</f>
        <v>723572</v>
      </c>
    </row>
    <row r="35" spans="1:3" x14ac:dyDescent="0.35">
      <c r="A35" s="15" t="s">
        <v>21</v>
      </c>
      <c r="B35" s="27">
        <f>B266</f>
        <v>-641904</v>
      </c>
    </row>
    <row r="36" spans="1:3" x14ac:dyDescent="0.35">
      <c r="A36" s="15" t="s">
        <v>22</v>
      </c>
      <c r="B36" s="27">
        <v>0</v>
      </c>
    </row>
    <row r="37" spans="1:3" x14ac:dyDescent="0.35">
      <c r="A37" s="14" t="s">
        <v>23</v>
      </c>
      <c r="B37" s="26">
        <f>B235</f>
        <v>-58300</v>
      </c>
    </row>
    <row r="38" spans="1:3" x14ac:dyDescent="0.35">
      <c r="A38" s="14"/>
      <c r="B38" s="26"/>
    </row>
    <row r="39" spans="1:3" x14ac:dyDescent="0.35">
      <c r="A39" s="13" t="s">
        <v>24</v>
      </c>
      <c r="B39" s="28">
        <f>SUM(B34:B38)</f>
        <v>23368</v>
      </c>
    </row>
    <row r="40" spans="1:3" x14ac:dyDescent="0.35">
      <c r="A40" s="15" t="s">
        <v>206</v>
      </c>
      <c r="B40" s="27">
        <v>-2500</v>
      </c>
    </row>
    <row r="41" spans="1:3" x14ac:dyDescent="0.35">
      <c r="A41" s="16" t="s">
        <v>191</v>
      </c>
      <c r="B41" s="29">
        <f>SUM(B39, B40)</f>
        <v>20868</v>
      </c>
    </row>
    <row r="42" spans="1:3" x14ac:dyDescent="0.35">
      <c r="A42" s="14" t="s">
        <v>198</v>
      </c>
      <c r="B42" s="26"/>
      <c r="C42" s="21"/>
    </row>
    <row r="43" spans="1:3" x14ac:dyDescent="0.35">
      <c r="A43" s="17" t="s">
        <v>199</v>
      </c>
      <c r="B43" s="25"/>
    </row>
    <row r="44" spans="1:3" x14ac:dyDescent="0.35">
      <c r="A44" s="4"/>
      <c r="B44" s="38"/>
      <c r="C44" s="45"/>
    </row>
    <row r="45" spans="1:3" x14ac:dyDescent="0.35">
      <c r="A45" s="4"/>
      <c r="B45" s="38"/>
      <c r="C45" s="45"/>
    </row>
    <row r="46" spans="1:3" x14ac:dyDescent="0.35">
      <c r="A46" s="4"/>
      <c r="B46" s="35"/>
      <c r="C46" s="36"/>
    </row>
    <row r="47" spans="1:3" x14ac:dyDescent="0.35">
      <c r="A47" s="3"/>
      <c r="B47" s="37"/>
      <c r="C47" s="36"/>
    </row>
    <row r="48" spans="1:3" x14ac:dyDescent="0.35">
      <c r="A48" s="8"/>
      <c r="B48" s="24" t="s">
        <v>0</v>
      </c>
    </row>
    <row r="49" spans="1:2" x14ac:dyDescent="0.35">
      <c r="A49" s="8"/>
      <c r="B49" s="24" t="s">
        <v>1</v>
      </c>
    </row>
    <row r="50" spans="1:2" x14ac:dyDescent="0.35">
      <c r="A50" s="8"/>
      <c r="B50" s="41" t="s">
        <v>2</v>
      </c>
    </row>
    <row r="51" spans="1:2" x14ac:dyDescent="0.35">
      <c r="A51" s="40" t="s">
        <v>25</v>
      </c>
      <c r="B51" s="25"/>
    </row>
    <row r="52" spans="1:2" x14ac:dyDescent="0.35">
      <c r="A52" s="42" t="s">
        <v>195</v>
      </c>
      <c r="B52" s="31"/>
    </row>
    <row r="53" spans="1:2" x14ac:dyDescent="0.35">
      <c r="A53" s="39" t="s">
        <v>26</v>
      </c>
      <c r="B53" s="27">
        <v>143000</v>
      </c>
    </row>
    <row r="54" spans="1:2" x14ac:dyDescent="0.35">
      <c r="A54" s="39" t="s">
        <v>4</v>
      </c>
      <c r="B54" s="27">
        <v>59000</v>
      </c>
    </row>
    <row r="55" spans="1:2" x14ac:dyDescent="0.35">
      <c r="A55" s="43" t="s">
        <v>27</v>
      </c>
      <c r="B55" s="26">
        <v>23000</v>
      </c>
    </row>
    <row r="56" spans="1:2" x14ac:dyDescent="0.35">
      <c r="A56" s="40" t="s">
        <v>28</v>
      </c>
      <c r="B56" s="25">
        <f>B53-(B54+B55)</f>
        <v>61000</v>
      </c>
    </row>
    <row r="57" spans="1:2" x14ac:dyDescent="0.35">
      <c r="A57" s="43"/>
      <c r="B57" s="26"/>
    </row>
    <row r="58" spans="1:2" x14ac:dyDescent="0.35">
      <c r="A58" s="42" t="s">
        <v>196</v>
      </c>
      <c r="B58" s="31"/>
    </row>
    <row r="59" spans="1:2" x14ac:dyDescent="0.35">
      <c r="A59" s="39" t="s">
        <v>29</v>
      </c>
      <c r="B59" s="27">
        <v>199000</v>
      </c>
    </row>
    <row r="60" spans="1:2" x14ac:dyDescent="0.35">
      <c r="A60" s="39" t="s">
        <v>4</v>
      </c>
      <c r="B60" s="27">
        <v>85900</v>
      </c>
    </row>
    <row r="61" spans="1:2" x14ac:dyDescent="0.35">
      <c r="A61" s="43" t="s">
        <v>27</v>
      </c>
      <c r="B61" s="26">
        <v>41000</v>
      </c>
    </row>
    <row r="62" spans="1:2" x14ac:dyDescent="0.35">
      <c r="A62" s="40" t="s">
        <v>30</v>
      </c>
      <c r="B62" s="25">
        <f>B59-(B60+B61)</f>
        <v>72100</v>
      </c>
    </row>
    <row r="63" spans="1:2" x14ac:dyDescent="0.35">
      <c r="A63" s="43"/>
      <c r="B63" s="26"/>
    </row>
    <row r="64" spans="1:2" x14ac:dyDescent="0.35">
      <c r="A64" s="42" t="s">
        <v>197</v>
      </c>
      <c r="B64" s="31"/>
    </row>
    <row r="65" spans="1:2" x14ac:dyDescent="0.35">
      <c r="A65" s="39" t="s">
        <v>26</v>
      </c>
      <c r="B65" s="27">
        <v>147000</v>
      </c>
    </row>
    <row r="66" spans="1:2" x14ac:dyDescent="0.35">
      <c r="A66" s="39" t="s">
        <v>4</v>
      </c>
      <c r="B66" s="27">
        <v>64650</v>
      </c>
    </row>
    <row r="67" spans="1:2" x14ac:dyDescent="0.35">
      <c r="A67" s="43" t="s">
        <v>27</v>
      </c>
      <c r="B67" s="26">
        <v>28500</v>
      </c>
    </row>
    <row r="68" spans="1:2" x14ac:dyDescent="0.35">
      <c r="A68" s="40" t="s">
        <v>31</v>
      </c>
      <c r="B68" s="25">
        <f>B65-(B66+B67)</f>
        <v>53850</v>
      </c>
    </row>
    <row r="69" spans="1:2" x14ac:dyDescent="0.35">
      <c r="A69" s="40"/>
      <c r="B69" s="25"/>
    </row>
    <row r="70" spans="1:2" x14ac:dyDescent="0.35">
      <c r="A70" s="40"/>
      <c r="B70" s="25"/>
    </row>
    <row r="71" spans="1:2" x14ac:dyDescent="0.35">
      <c r="A71" s="39" t="s">
        <v>32</v>
      </c>
      <c r="B71" s="27">
        <v>28000</v>
      </c>
    </row>
    <row r="72" spans="1:2" x14ac:dyDescent="0.35">
      <c r="A72" s="39" t="s">
        <v>33</v>
      </c>
      <c r="B72" s="27">
        <v>11000</v>
      </c>
    </row>
    <row r="73" spans="1:2" x14ac:dyDescent="0.35">
      <c r="A73" s="40" t="s">
        <v>34</v>
      </c>
      <c r="B73" s="25">
        <f>SUM(B71-B72)</f>
        <v>17000</v>
      </c>
    </row>
    <row r="74" spans="1:2" x14ac:dyDescent="0.35">
      <c r="A74" s="40"/>
      <c r="B74" s="25"/>
    </row>
    <row r="75" spans="1:2" x14ac:dyDescent="0.35">
      <c r="A75" s="43" t="s">
        <v>35</v>
      </c>
      <c r="B75" s="26">
        <v>7000</v>
      </c>
    </row>
    <row r="76" spans="1:2" x14ac:dyDescent="0.35">
      <c r="A76" s="43" t="s">
        <v>36</v>
      </c>
      <c r="B76" s="26">
        <v>3000</v>
      </c>
    </row>
    <row r="77" spans="1:2" x14ac:dyDescent="0.35">
      <c r="A77" s="42" t="s">
        <v>37</v>
      </c>
      <c r="B77" s="31">
        <f>SUM(B75-B76)</f>
        <v>4000</v>
      </c>
    </row>
    <row r="78" spans="1:2" x14ac:dyDescent="0.35">
      <c r="A78" s="40"/>
      <c r="B78" s="25"/>
    </row>
    <row r="79" spans="1:2" x14ac:dyDescent="0.35">
      <c r="A79" s="43" t="s">
        <v>38</v>
      </c>
      <c r="B79" s="26">
        <v>16000</v>
      </c>
    </row>
    <row r="80" spans="1:2" x14ac:dyDescent="0.35">
      <c r="A80" s="43" t="s">
        <v>39</v>
      </c>
      <c r="B80" s="26">
        <v>14000</v>
      </c>
    </row>
    <row r="81" spans="1:2" x14ac:dyDescent="0.35">
      <c r="A81" s="42" t="s">
        <v>40</v>
      </c>
      <c r="B81" s="31">
        <f>SUM(B79-B80)</f>
        <v>2000</v>
      </c>
    </row>
    <row r="82" spans="1:2" x14ac:dyDescent="0.35">
      <c r="A82" s="42"/>
      <c r="B82" s="31"/>
    </row>
    <row r="83" spans="1:2" x14ac:dyDescent="0.35">
      <c r="A83" s="42"/>
      <c r="B83" s="31"/>
    </row>
    <row r="84" spans="1:2" x14ac:dyDescent="0.35">
      <c r="A84" s="43" t="s">
        <v>41</v>
      </c>
      <c r="B84" s="26">
        <v>3000</v>
      </c>
    </row>
    <row r="85" spans="1:2" x14ac:dyDescent="0.35">
      <c r="A85" s="43" t="s">
        <v>42</v>
      </c>
      <c r="B85" s="26">
        <v>500</v>
      </c>
    </row>
    <row r="86" spans="1:2" x14ac:dyDescent="0.35">
      <c r="A86" s="42" t="s">
        <v>43</v>
      </c>
      <c r="B86" s="31">
        <f>SUM(B84-B85)</f>
        <v>2500</v>
      </c>
    </row>
    <row r="87" spans="1:2" x14ac:dyDescent="0.35">
      <c r="A87" s="42"/>
      <c r="B87" s="31"/>
    </row>
    <row r="88" spans="1:2" x14ac:dyDescent="0.35">
      <c r="A88" s="43"/>
      <c r="B88" s="26"/>
    </row>
    <row r="89" spans="1:2" x14ac:dyDescent="0.35">
      <c r="A89" s="43" t="s">
        <v>44</v>
      </c>
      <c r="B89" s="26">
        <v>80000</v>
      </c>
    </row>
    <row r="90" spans="1:2" x14ac:dyDescent="0.35">
      <c r="A90" s="43" t="s">
        <v>45</v>
      </c>
      <c r="B90" s="26">
        <v>40000</v>
      </c>
    </row>
    <row r="91" spans="1:2" x14ac:dyDescent="0.35">
      <c r="A91" s="42" t="s">
        <v>46</v>
      </c>
      <c r="B91" s="31">
        <f>SUM(B89-B90)</f>
        <v>40000</v>
      </c>
    </row>
    <row r="92" spans="1:2" x14ac:dyDescent="0.35">
      <c r="A92" s="42"/>
      <c r="B92" s="31"/>
    </row>
    <row r="93" spans="1:2" x14ac:dyDescent="0.35">
      <c r="A93" s="40" t="s">
        <v>47</v>
      </c>
      <c r="B93" s="25"/>
    </row>
    <row r="94" spans="1:2" x14ac:dyDescent="0.35">
      <c r="A94" s="39" t="s">
        <v>48</v>
      </c>
      <c r="B94" s="27">
        <f>SUM(B53,B59,B65,B71,B89,B79,B84,B75)</f>
        <v>623000</v>
      </c>
    </row>
    <row r="95" spans="1:2" x14ac:dyDescent="0.35">
      <c r="A95" s="39" t="s">
        <v>49</v>
      </c>
      <c r="B95" s="27">
        <f>SUM(B54+B55+B60+B61+B66+B67+B72,B90,B80,B85,B76)</f>
        <v>370550</v>
      </c>
    </row>
    <row r="96" spans="1:2" x14ac:dyDescent="0.35">
      <c r="A96" s="40" t="s">
        <v>50</v>
      </c>
      <c r="B96" s="25">
        <f>B94-B95</f>
        <v>252450</v>
      </c>
    </row>
    <row r="97" spans="1:2" x14ac:dyDescent="0.35">
      <c r="A97" s="4"/>
      <c r="B97" s="30"/>
    </row>
    <row r="98" spans="1:2" x14ac:dyDescent="0.35">
      <c r="A98" s="9"/>
      <c r="B98" s="24" t="s">
        <v>0</v>
      </c>
    </row>
    <row r="99" spans="1:2" x14ac:dyDescent="0.35">
      <c r="A99" s="9"/>
      <c r="B99" s="24" t="s">
        <v>1</v>
      </c>
    </row>
    <row r="100" spans="1:2" x14ac:dyDescent="0.35">
      <c r="A100" s="9"/>
      <c r="B100" s="41" t="s">
        <v>2</v>
      </c>
    </row>
    <row r="101" spans="1:2" x14ac:dyDescent="0.35">
      <c r="A101" s="40" t="s">
        <v>51</v>
      </c>
      <c r="B101" s="25"/>
    </row>
    <row r="102" spans="1:2" x14ac:dyDescent="0.35">
      <c r="A102" s="42" t="s">
        <v>52</v>
      </c>
      <c r="B102" s="31"/>
    </row>
    <row r="103" spans="1:2" x14ac:dyDescent="0.35">
      <c r="A103" s="39" t="s">
        <v>53</v>
      </c>
      <c r="B103" s="27">
        <v>47500</v>
      </c>
    </row>
    <row r="104" spans="1:2" x14ac:dyDescent="0.35">
      <c r="A104" s="39" t="s">
        <v>203</v>
      </c>
      <c r="B104" s="27">
        <v>0</v>
      </c>
    </row>
    <row r="105" spans="1:2" x14ac:dyDescent="0.35">
      <c r="A105" s="39" t="s">
        <v>7</v>
      </c>
      <c r="B105" s="27">
        <v>28340</v>
      </c>
    </row>
    <row r="106" spans="1:2" x14ac:dyDescent="0.35">
      <c r="A106" s="40" t="s">
        <v>54</v>
      </c>
      <c r="B106" s="25">
        <f>SUM(B103-B104-B105)</f>
        <v>19160</v>
      </c>
    </row>
    <row r="107" spans="1:2" x14ac:dyDescent="0.35">
      <c r="A107" s="43"/>
      <c r="B107" s="26"/>
    </row>
    <row r="108" spans="1:2" x14ac:dyDescent="0.35">
      <c r="A108" s="42" t="s">
        <v>55</v>
      </c>
      <c r="B108" s="31"/>
    </row>
    <row r="109" spans="1:2" x14ac:dyDescent="0.35">
      <c r="A109" s="39" t="s">
        <v>56</v>
      </c>
      <c r="B109" s="27">
        <v>38705</v>
      </c>
    </row>
    <row r="110" spans="1:2" x14ac:dyDescent="0.35">
      <c r="A110" s="39" t="s">
        <v>204</v>
      </c>
      <c r="B110" s="27"/>
    </row>
    <row r="111" spans="1:2" x14ac:dyDescent="0.35">
      <c r="A111" s="39" t="s">
        <v>7</v>
      </c>
      <c r="B111" s="27">
        <v>22143</v>
      </c>
    </row>
    <row r="112" spans="1:2" x14ac:dyDescent="0.35">
      <c r="A112" s="40" t="s">
        <v>57</v>
      </c>
      <c r="B112" s="25">
        <f>SUM(B109-B111)</f>
        <v>16562</v>
      </c>
    </row>
    <row r="113" spans="1:2" x14ac:dyDescent="0.35">
      <c r="A113" s="40"/>
      <c r="B113" s="25"/>
    </row>
    <row r="114" spans="1:2" x14ac:dyDescent="0.35">
      <c r="A114" s="43"/>
      <c r="B114" s="26"/>
    </row>
    <row r="115" spans="1:2" x14ac:dyDescent="0.35">
      <c r="A115" s="42" t="s">
        <v>58</v>
      </c>
      <c r="B115" s="31"/>
    </row>
    <row r="116" spans="1:2" x14ac:dyDescent="0.35">
      <c r="A116" s="39" t="s">
        <v>56</v>
      </c>
      <c r="B116" s="27">
        <v>47205</v>
      </c>
    </row>
    <row r="117" spans="1:2" x14ac:dyDescent="0.35">
      <c r="A117" s="39" t="s">
        <v>205</v>
      </c>
      <c r="B117" s="27">
        <v>0</v>
      </c>
    </row>
    <row r="118" spans="1:2" x14ac:dyDescent="0.35">
      <c r="A118" s="39" t="s">
        <v>7</v>
      </c>
      <c r="B118" s="27">
        <v>27940</v>
      </c>
    </row>
    <row r="119" spans="1:2" x14ac:dyDescent="0.35">
      <c r="A119" s="40" t="s">
        <v>59</v>
      </c>
      <c r="B119" s="25">
        <f>SUM(B116-B117-B118)</f>
        <v>19265</v>
      </c>
    </row>
    <row r="120" spans="1:2" x14ac:dyDescent="0.35">
      <c r="A120" s="40"/>
      <c r="B120" s="25"/>
    </row>
    <row r="121" spans="1:2" x14ac:dyDescent="0.35">
      <c r="A121" s="43"/>
      <c r="B121" s="26"/>
    </row>
    <row r="122" spans="1:2" x14ac:dyDescent="0.35">
      <c r="A122" s="42" t="s">
        <v>60</v>
      </c>
      <c r="B122" s="31"/>
    </row>
    <row r="123" spans="1:2" x14ac:dyDescent="0.35">
      <c r="A123" s="39" t="s">
        <v>56</v>
      </c>
      <c r="B123" s="27">
        <v>35022</v>
      </c>
    </row>
    <row r="124" spans="1:2" x14ac:dyDescent="0.35">
      <c r="A124" s="39" t="s">
        <v>205</v>
      </c>
      <c r="B124" s="27"/>
    </row>
    <row r="125" spans="1:2" x14ac:dyDescent="0.35">
      <c r="A125" s="39" t="s">
        <v>7</v>
      </c>
      <c r="B125" s="27">
        <v>18042</v>
      </c>
    </row>
    <row r="126" spans="1:2" x14ac:dyDescent="0.35">
      <c r="A126" s="40" t="s">
        <v>61</v>
      </c>
      <c r="B126" s="25">
        <f>SUM(B123-B125)</f>
        <v>16980</v>
      </c>
    </row>
    <row r="127" spans="1:2" x14ac:dyDescent="0.35">
      <c r="A127" s="40"/>
      <c r="B127" s="25"/>
    </row>
    <row r="128" spans="1:2" x14ac:dyDescent="0.35">
      <c r="A128" s="40" t="s">
        <v>62</v>
      </c>
      <c r="B128" s="25"/>
    </row>
    <row r="129" spans="1:3" x14ac:dyDescent="0.35">
      <c r="A129" s="39" t="s">
        <v>112</v>
      </c>
      <c r="B129" s="27">
        <f>SUM(B103,B109,B116,B123)</f>
        <v>168432</v>
      </c>
    </row>
    <row r="130" spans="1:3" x14ac:dyDescent="0.35">
      <c r="A130" s="39" t="s">
        <v>63</v>
      </c>
      <c r="B130" s="27"/>
    </row>
    <row r="131" spans="1:3" x14ac:dyDescent="0.35">
      <c r="A131" s="39" t="s">
        <v>194</v>
      </c>
      <c r="B131" s="27">
        <f>SUM(B105, B111, B118, B125)</f>
        <v>96465</v>
      </c>
    </row>
    <row r="132" spans="1:3" x14ac:dyDescent="0.35">
      <c r="A132" s="40" t="s">
        <v>192</v>
      </c>
      <c r="B132" s="25">
        <f>SUM(B129-B131)</f>
        <v>71967</v>
      </c>
    </row>
    <row r="133" spans="1:3" x14ac:dyDescent="0.35">
      <c r="A133" s="2"/>
      <c r="B133" s="35"/>
      <c r="C133" s="36"/>
    </row>
    <row r="134" spans="1:3" x14ac:dyDescent="0.35">
      <c r="A134" s="9"/>
      <c r="B134" s="24" t="s">
        <v>0</v>
      </c>
    </row>
    <row r="135" spans="1:3" x14ac:dyDescent="0.35">
      <c r="A135" s="9"/>
      <c r="B135" s="24" t="s">
        <v>1</v>
      </c>
    </row>
    <row r="136" spans="1:3" x14ac:dyDescent="0.35">
      <c r="A136" s="9"/>
      <c r="B136" s="41" t="s">
        <v>2</v>
      </c>
    </row>
    <row r="137" spans="1:3" x14ac:dyDescent="0.35">
      <c r="A137" s="40" t="s">
        <v>64</v>
      </c>
      <c r="B137" s="25"/>
    </row>
    <row r="138" spans="1:3" x14ac:dyDescent="0.35">
      <c r="A138" s="43" t="s">
        <v>65</v>
      </c>
      <c r="B138" s="26">
        <v>25600</v>
      </c>
    </row>
    <row r="139" spans="1:3" x14ac:dyDescent="0.35">
      <c r="A139" s="43" t="s">
        <v>66</v>
      </c>
      <c r="B139" s="26">
        <v>20300</v>
      </c>
    </row>
    <row r="140" spans="1:3" x14ac:dyDescent="0.35">
      <c r="A140" s="42" t="s">
        <v>67</v>
      </c>
      <c r="B140" s="31">
        <f>B138-B139</f>
        <v>5300</v>
      </c>
    </row>
    <row r="141" spans="1:3" x14ac:dyDescent="0.35">
      <c r="A141" s="43"/>
      <c r="B141" s="26"/>
    </row>
    <row r="142" spans="1:3" x14ac:dyDescent="0.35">
      <c r="A142" s="39" t="s">
        <v>68</v>
      </c>
      <c r="B142" s="27">
        <v>431000</v>
      </c>
    </row>
    <row r="143" spans="1:3" x14ac:dyDescent="0.35">
      <c r="A143" s="39" t="s">
        <v>69</v>
      </c>
      <c r="B143" s="27">
        <v>248000</v>
      </c>
    </row>
    <row r="144" spans="1:3" x14ac:dyDescent="0.35">
      <c r="A144" s="40" t="s">
        <v>70</v>
      </c>
      <c r="B144" s="25">
        <f>B142-B143</f>
        <v>183000</v>
      </c>
    </row>
    <row r="145" spans="1:3" x14ac:dyDescent="0.35">
      <c r="A145" s="40"/>
      <c r="B145" s="25"/>
    </row>
    <row r="146" spans="1:3" x14ac:dyDescent="0.35">
      <c r="A146" s="39" t="s">
        <v>71</v>
      </c>
      <c r="B146" s="27">
        <v>21750</v>
      </c>
    </row>
    <row r="147" spans="1:3" x14ac:dyDescent="0.35">
      <c r="A147" s="39" t="s">
        <v>72</v>
      </c>
      <c r="B147" s="27">
        <v>13000</v>
      </c>
    </row>
    <row r="148" spans="1:3" x14ac:dyDescent="0.35">
      <c r="A148" s="40" t="s">
        <v>73</v>
      </c>
      <c r="B148" s="25">
        <f>B146-B147</f>
        <v>8750</v>
      </c>
    </row>
    <row r="149" spans="1:3" x14ac:dyDescent="0.35">
      <c r="A149" s="40"/>
      <c r="B149" s="25"/>
    </row>
    <row r="150" spans="1:3" x14ac:dyDescent="0.35">
      <c r="A150" s="39" t="s">
        <v>74</v>
      </c>
      <c r="B150" s="27">
        <v>134850</v>
      </c>
    </row>
    <row r="151" spans="1:3" x14ac:dyDescent="0.35">
      <c r="A151" s="39" t="s">
        <v>75</v>
      </c>
      <c r="B151" s="27">
        <v>60435</v>
      </c>
    </row>
    <row r="152" spans="1:3" x14ac:dyDescent="0.35">
      <c r="A152" s="40" t="s">
        <v>76</v>
      </c>
      <c r="B152" s="25">
        <f>B150-B151</f>
        <v>74415</v>
      </c>
    </row>
    <row r="153" spans="1:3" x14ac:dyDescent="0.35">
      <c r="A153" s="40"/>
      <c r="B153" s="25"/>
    </row>
    <row r="154" spans="1:3" x14ac:dyDescent="0.35">
      <c r="A154" s="39" t="s">
        <v>48</v>
      </c>
      <c r="B154" s="27">
        <f t="shared" ref="B154:B156" si="2">B138+B142+B146+B150</f>
        <v>613200</v>
      </c>
    </row>
    <row r="155" spans="1:3" x14ac:dyDescent="0.35">
      <c r="A155" s="39" t="s">
        <v>49</v>
      </c>
      <c r="B155" s="27">
        <f t="shared" si="2"/>
        <v>341735</v>
      </c>
    </row>
    <row r="156" spans="1:3" x14ac:dyDescent="0.35">
      <c r="A156" s="40" t="s">
        <v>190</v>
      </c>
      <c r="B156" s="25">
        <f t="shared" si="2"/>
        <v>271465</v>
      </c>
    </row>
    <row r="157" spans="1:3" x14ac:dyDescent="0.35">
      <c r="A157" s="2"/>
      <c r="B157" s="35"/>
      <c r="C157" s="36"/>
    </row>
    <row r="158" spans="1:3" x14ac:dyDescent="0.35">
      <c r="A158" s="9"/>
      <c r="B158" s="24" t="s">
        <v>0</v>
      </c>
    </row>
    <row r="159" spans="1:3" x14ac:dyDescent="0.35">
      <c r="A159" s="9"/>
      <c r="B159" s="24" t="s">
        <v>1</v>
      </c>
    </row>
    <row r="160" spans="1:3" x14ac:dyDescent="0.35">
      <c r="A160" s="9"/>
      <c r="B160" s="41" t="s">
        <v>2</v>
      </c>
    </row>
    <row r="161" spans="1:2" x14ac:dyDescent="0.35">
      <c r="A161" s="40" t="s">
        <v>77</v>
      </c>
      <c r="B161" s="25"/>
    </row>
    <row r="162" spans="1:2" x14ac:dyDescent="0.35">
      <c r="A162" s="39" t="s">
        <v>78</v>
      </c>
      <c r="B162" s="27">
        <v>10000</v>
      </c>
    </row>
    <row r="163" spans="1:2" x14ac:dyDescent="0.35">
      <c r="A163" s="39" t="s">
        <v>79</v>
      </c>
      <c r="B163" s="27">
        <v>5000</v>
      </c>
    </row>
    <row r="164" spans="1:2" x14ac:dyDescent="0.35">
      <c r="A164" s="40" t="s">
        <v>80</v>
      </c>
      <c r="B164" s="25">
        <f>B162-B163</f>
        <v>5000</v>
      </c>
    </row>
    <row r="165" spans="1:2" x14ac:dyDescent="0.35">
      <c r="A165" s="40"/>
      <c r="B165" s="25"/>
    </row>
    <row r="166" spans="1:2" x14ac:dyDescent="0.35">
      <c r="A166" s="40"/>
      <c r="B166" s="25"/>
    </row>
    <row r="167" spans="1:2" x14ac:dyDescent="0.35">
      <c r="A167" s="39" t="s">
        <v>81</v>
      </c>
      <c r="B167" s="27">
        <v>40000</v>
      </c>
    </row>
    <row r="168" spans="1:2" x14ac:dyDescent="0.35">
      <c r="A168" s="39" t="s">
        <v>82</v>
      </c>
      <c r="B168" s="27">
        <v>26000</v>
      </c>
    </row>
    <row r="169" spans="1:2" x14ac:dyDescent="0.35">
      <c r="A169" s="40" t="s">
        <v>83</v>
      </c>
      <c r="B169" s="25">
        <f>B167-B168</f>
        <v>14000</v>
      </c>
    </row>
    <row r="170" spans="1:2" x14ac:dyDescent="0.35">
      <c r="A170" s="40"/>
      <c r="B170" s="25"/>
    </row>
    <row r="171" spans="1:2" x14ac:dyDescent="0.35">
      <c r="A171" s="40"/>
      <c r="B171" s="25"/>
    </row>
    <row r="172" spans="1:2" x14ac:dyDescent="0.35">
      <c r="A172" s="39" t="s">
        <v>84</v>
      </c>
      <c r="B172" s="27">
        <v>178000</v>
      </c>
    </row>
    <row r="173" spans="1:2" x14ac:dyDescent="0.35">
      <c r="A173" s="39" t="s">
        <v>85</v>
      </c>
      <c r="B173" s="27">
        <v>125000</v>
      </c>
    </row>
    <row r="174" spans="1:2" x14ac:dyDescent="0.35">
      <c r="A174" s="40" t="s">
        <v>86</v>
      </c>
      <c r="B174" s="25">
        <f>B172-B173</f>
        <v>53000</v>
      </c>
    </row>
    <row r="175" spans="1:2" x14ac:dyDescent="0.35">
      <c r="A175" s="43"/>
      <c r="B175" s="26"/>
    </row>
    <row r="176" spans="1:2" x14ac:dyDescent="0.35">
      <c r="A176" s="39" t="s">
        <v>87</v>
      </c>
      <c r="B176" s="27">
        <v>21000</v>
      </c>
    </row>
    <row r="177" spans="1:2" x14ac:dyDescent="0.35">
      <c r="A177" s="39" t="s">
        <v>88</v>
      </c>
      <c r="B177" s="27">
        <v>7500</v>
      </c>
    </row>
    <row r="178" spans="1:2" x14ac:dyDescent="0.35">
      <c r="A178" s="40" t="s">
        <v>89</v>
      </c>
      <c r="B178" s="25">
        <f>B176-B177</f>
        <v>13500</v>
      </c>
    </row>
    <row r="179" spans="1:2" x14ac:dyDescent="0.35">
      <c r="A179" s="43"/>
      <c r="B179" s="26"/>
    </row>
    <row r="180" spans="1:2" x14ac:dyDescent="0.35">
      <c r="A180" s="39" t="s">
        <v>90</v>
      </c>
      <c r="B180" s="27">
        <v>23000</v>
      </c>
    </row>
    <row r="181" spans="1:2" x14ac:dyDescent="0.35">
      <c r="A181" s="39" t="s">
        <v>91</v>
      </c>
      <c r="B181" s="27">
        <v>6500</v>
      </c>
    </row>
    <row r="182" spans="1:2" x14ac:dyDescent="0.35">
      <c r="A182" s="40" t="s">
        <v>89</v>
      </c>
      <c r="B182" s="25">
        <f>B180-B181</f>
        <v>16500</v>
      </c>
    </row>
    <row r="183" spans="1:2" x14ac:dyDescent="0.35">
      <c r="A183" s="43"/>
      <c r="B183" s="26"/>
    </row>
    <row r="184" spans="1:2" x14ac:dyDescent="0.35">
      <c r="A184" s="39" t="s">
        <v>92</v>
      </c>
      <c r="B184" s="27">
        <v>60125</v>
      </c>
    </row>
    <row r="185" spans="1:2" x14ac:dyDescent="0.35">
      <c r="A185" s="39" t="s">
        <v>93</v>
      </c>
      <c r="B185" s="27">
        <v>32752</v>
      </c>
    </row>
    <row r="186" spans="1:2" x14ac:dyDescent="0.35">
      <c r="A186" s="40" t="s">
        <v>94</v>
      </c>
      <c r="B186" s="25">
        <v>31223</v>
      </c>
    </row>
    <row r="187" spans="1:2" x14ac:dyDescent="0.35">
      <c r="A187" s="43"/>
      <c r="B187" s="26"/>
    </row>
    <row r="188" spans="1:2" x14ac:dyDescent="0.35">
      <c r="A188" s="39" t="s">
        <v>95</v>
      </c>
      <c r="B188" s="27">
        <v>0</v>
      </c>
    </row>
    <row r="189" spans="1:2" x14ac:dyDescent="0.35">
      <c r="A189" s="39" t="s">
        <v>96</v>
      </c>
      <c r="B189" s="27">
        <v>0</v>
      </c>
    </row>
    <row r="190" spans="1:2" x14ac:dyDescent="0.35">
      <c r="A190" s="40" t="s">
        <v>97</v>
      </c>
      <c r="B190" s="25">
        <v>0</v>
      </c>
    </row>
    <row r="191" spans="1:2" x14ac:dyDescent="0.35">
      <c r="A191" s="40"/>
      <c r="B191" s="25"/>
    </row>
    <row r="192" spans="1:2" x14ac:dyDescent="0.35">
      <c r="A192" s="39" t="s">
        <v>98</v>
      </c>
      <c r="B192" s="27">
        <v>4000</v>
      </c>
    </row>
    <row r="193" spans="1:3" x14ac:dyDescent="0.35">
      <c r="A193" s="39" t="s">
        <v>99</v>
      </c>
      <c r="B193" s="27">
        <v>18000</v>
      </c>
    </row>
    <row r="194" spans="1:3" x14ac:dyDescent="0.35">
      <c r="A194" s="40" t="s">
        <v>100</v>
      </c>
      <c r="B194" s="25">
        <f>B192-B193</f>
        <v>-14000</v>
      </c>
    </row>
    <row r="195" spans="1:3" x14ac:dyDescent="0.35">
      <c r="A195" s="43"/>
      <c r="B195" s="26"/>
    </row>
    <row r="196" spans="1:3" x14ac:dyDescent="0.35">
      <c r="A196" s="39" t="s">
        <v>48</v>
      </c>
      <c r="B196" s="27">
        <f>B162+B180+B184+B188+B192+B176+B167+B172</f>
        <v>336125</v>
      </c>
    </row>
    <row r="197" spans="1:3" x14ac:dyDescent="0.35">
      <c r="A197" s="39" t="s">
        <v>49</v>
      </c>
      <c r="B197" s="27">
        <f>SUM(B163, B168, B173, B177, B181, B185, B193)</f>
        <v>220752</v>
      </c>
    </row>
    <row r="198" spans="1:3" x14ac:dyDescent="0.35">
      <c r="A198" s="40" t="s">
        <v>189</v>
      </c>
      <c r="B198" s="25">
        <f>B196-B197</f>
        <v>115373</v>
      </c>
    </row>
    <row r="199" spans="1:3" x14ac:dyDescent="0.35">
      <c r="A199" s="2"/>
      <c r="B199" s="38"/>
      <c r="C199" s="36"/>
    </row>
    <row r="200" spans="1:3" x14ac:dyDescent="0.35">
      <c r="A200" s="9"/>
      <c r="B200" s="34" t="s">
        <v>0</v>
      </c>
    </row>
    <row r="201" spans="1:3" x14ac:dyDescent="0.35">
      <c r="A201" s="9"/>
      <c r="B201" s="41" t="s">
        <v>1</v>
      </c>
    </row>
    <row r="202" spans="1:3" x14ac:dyDescent="0.35">
      <c r="A202" s="42" t="s">
        <v>101</v>
      </c>
      <c r="B202" s="24" t="s">
        <v>2</v>
      </c>
    </row>
    <row r="203" spans="1:3" x14ac:dyDescent="0.35">
      <c r="A203" s="43" t="s">
        <v>102</v>
      </c>
      <c r="B203" s="26">
        <v>2600</v>
      </c>
    </row>
    <row r="204" spans="1:3" x14ac:dyDescent="0.35">
      <c r="A204" s="43" t="s">
        <v>103</v>
      </c>
      <c r="B204" s="26">
        <v>2095</v>
      </c>
    </row>
    <row r="205" spans="1:3" x14ac:dyDescent="0.35">
      <c r="A205" s="42" t="s">
        <v>104</v>
      </c>
      <c r="B205" s="31">
        <f>B203-B204</f>
        <v>505</v>
      </c>
    </row>
    <row r="206" spans="1:3" x14ac:dyDescent="0.35">
      <c r="A206" s="42"/>
      <c r="B206" s="31"/>
    </row>
    <row r="207" spans="1:3" x14ac:dyDescent="0.35">
      <c r="A207" s="39" t="s">
        <v>105</v>
      </c>
      <c r="B207" s="27">
        <v>7000</v>
      </c>
    </row>
    <row r="208" spans="1:3" x14ac:dyDescent="0.35">
      <c r="A208" s="39" t="s">
        <v>106</v>
      </c>
      <c r="B208" s="27">
        <v>2095</v>
      </c>
    </row>
    <row r="209" spans="1:2" x14ac:dyDescent="0.35">
      <c r="A209" s="40" t="s">
        <v>107</v>
      </c>
      <c r="B209" s="25">
        <f>B207-B208</f>
        <v>4905</v>
      </c>
    </row>
    <row r="210" spans="1:2" x14ac:dyDescent="0.35">
      <c r="A210" s="43"/>
      <c r="B210" s="26"/>
    </row>
    <row r="211" spans="1:2" x14ac:dyDescent="0.35">
      <c r="A211" s="39" t="s">
        <v>108</v>
      </c>
      <c r="B211" s="27">
        <v>9000</v>
      </c>
    </row>
    <row r="212" spans="1:2" x14ac:dyDescent="0.35">
      <c r="A212" s="39" t="s">
        <v>109</v>
      </c>
      <c r="B212" s="27">
        <v>2095</v>
      </c>
    </row>
    <row r="213" spans="1:2" x14ac:dyDescent="0.35">
      <c r="A213" s="40" t="s">
        <v>110</v>
      </c>
      <c r="B213" s="25">
        <f>B211-B212</f>
        <v>6905</v>
      </c>
    </row>
    <row r="214" spans="1:2" x14ac:dyDescent="0.35">
      <c r="A214" s="40"/>
      <c r="B214" s="25"/>
    </row>
    <row r="215" spans="1:2" x14ac:dyDescent="0.35">
      <c r="A215" s="40" t="s">
        <v>111</v>
      </c>
      <c r="B215" s="25"/>
    </row>
    <row r="216" spans="1:2" x14ac:dyDescent="0.35">
      <c r="A216" s="39" t="s">
        <v>112</v>
      </c>
      <c r="B216" s="27">
        <f>SUM(B203, B207, B211)</f>
        <v>18600</v>
      </c>
    </row>
    <row r="217" spans="1:2" x14ac:dyDescent="0.35">
      <c r="A217" s="39" t="s">
        <v>113</v>
      </c>
      <c r="B217" s="27">
        <v>6283</v>
      </c>
    </row>
    <row r="218" spans="1:2" x14ac:dyDescent="0.35">
      <c r="A218" s="39" t="s">
        <v>63</v>
      </c>
      <c r="B218" s="27">
        <v>0</v>
      </c>
    </row>
    <row r="219" spans="1:2" x14ac:dyDescent="0.35">
      <c r="A219" s="40" t="s">
        <v>114</v>
      </c>
      <c r="B219" s="25">
        <f t="shared" ref="B219" si="3">SUM(B216-B217-B218)</f>
        <v>12317</v>
      </c>
    </row>
    <row r="220" spans="1:2" x14ac:dyDescent="0.35">
      <c r="A220" s="2"/>
      <c r="B220" s="38"/>
    </row>
    <row r="221" spans="1:2" x14ac:dyDescent="0.35">
      <c r="A221" s="2"/>
      <c r="B221" s="38"/>
    </row>
    <row r="222" spans="1:2" x14ac:dyDescent="0.35">
      <c r="B222" s="24" t="s">
        <v>0</v>
      </c>
    </row>
    <row r="223" spans="1:2" x14ac:dyDescent="0.35">
      <c r="A223" s="11"/>
      <c r="B223" s="24" t="s">
        <v>1</v>
      </c>
    </row>
    <row r="224" spans="1:2" x14ac:dyDescent="0.35">
      <c r="A224" s="11" t="s">
        <v>115</v>
      </c>
      <c r="B224" s="24" t="s">
        <v>2</v>
      </c>
    </row>
    <row r="225" spans="1:2" x14ac:dyDescent="0.35">
      <c r="A225" s="15" t="s">
        <v>116</v>
      </c>
      <c r="B225" s="27">
        <v>-7300</v>
      </c>
    </row>
    <row r="226" spans="1:2" x14ac:dyDescent="0.35">
      <c r="A226" s="15" t="s">
        <v>117</v>
      </c>
      <c r="B226" s="27">
        <v>-1300</v>
      </c>
    </row>
    <row r="227" spans="1:2" x14ac:dyDescent="0.35">
      <c r="A227" s="19" t="s">
        <v>118</v>
      </c>
      <c r="B227" s="27">
        <v>-3200</v>
      </c>
    </row>
    <row r="228" spans="1:2" x14ac:dyDescent="0.35">
      <c r="A228" s="15" t="s">
        <v>119</v>
      </c>
      <c r="B228" s="27">
        <v>-4000</v>
      </c>
    </row>
    <row r="229" spans="1:2" x14ac:dyDescent="0.35">
      <c r="A229" s="14" t="s">
        <v>120</v>
      </c>
      <c r="B229" s="26">
        <v>-2000</v>
      </c>
    </row>
    <row r="230" spans="1:2" x14ac:dyDescent="0.35">
      <c r="A230" s="14" t="s">
        <v>121</v>
      </c>
      <c r="B230" s="26">
        <v>-2500</v>
      </c>
    </row>
    <row r="231" spans="1:2" x14ac:dyDescent="0.35">
      <c r="A231" s="14" t="s">
        <v>122</v>
      </c>
      <c r="B231" s="26">
        <v>-4000</v>
      </c>
    </row>
    <row r="232" spans="1:2" x14ac:dyDescent="0.35">
      <c r="A232" s="15" t="s">
        <v>123</v>
      </c>
      <c r="B232" s="27">
        <v>-2000</v>
      </c>
    </row>
    <row r="233" spans="1:2" x14ac:dyDescent="0.35">
      <c r="A233" s="14" t="s">
        <v>124</v>
      </c>
      <c r="B233" s="26">
        <v>-2000</v>
      </c>
    </row>
    <row r="234" spans="1:2" x14ac:dyDescent="0.35">
      <c r="A234" s="14" t="s">
        <v>125</v>
      </c>
      <c r="B234" s="26">
        <v>-30000</v>
      </c>
    </row>
    <row r="235" spans="1:2" ht="15" thickBot="1" x14ac:dyDescent="0.4">
      <c r="A235" s="20" t="s">
        <v>126</v>
      </c>
      <c r="B235" s="31">
        <f>SUM(B225:B234)</f>
        <v>-58300</v>
      </c>
    </row>
    <row r="236" spans="1:2" x14ac:dyDescent="0.35">
      <c r="A236" s="12"/>
      <c r="B236" s="44"/>
    </row>
    <row r="237" spans="1:2" x14ac:dyDescent="0.35">
      <c r="A237" s="9"/>
      <c r="B237" s="33"/>
    </row>
    <row r="238" spans="1:2" x14ac:dyDescent="0.35">
      <c r="A238" s="36"/>
      <c r="B238" s="38"/>
    </row>
    <row r="239" spans="1:2" x14ac:dyDescent="0.35">
      <c r="A239" s="10"/>
      <c r="B239" s="24" t="s">
        <v>0</v>
      </c>
    </row>
    <row r="240" spans="1:2" x14ac:dyDescent="0.35">
      <c r="A240" s="10"/>
      <c r="B240" s="24" t="s">
        <v>1</v>
      </c>
    </row>
    <row r="241" spans="1:2" x14ac:dyDescent="0.35">
      <c r="A241" s="1" t="s">
        <v>127</v>
      </c>
      <c r="B241" s="24" t="s">
        <v>2</v>
      </c>
    </row>
    <row r="242" spans="1:2" x14ac:dyDescent="0.35">
      <c r="A242" s="15" t="s">
        <v>128</v>
      </c>
      <c r="B242" s="27">
        <v>-6000</v>
      </c>
    </row>
    <row r="243" spans="1:2" x14ac:dyDescent="0.35">
      <c r="A243" s="15" t="s">
        <v>129</v>
      </c>
      <c r="B243" s="27">
        <v>-11000</v>
      </c>
    </row>
    <row r="244" spans="1:2" x14ac:dyDescent="0.35">
      <c r="A244" s="15" t="s">
        <v>130</v>
      </c>
      <c r="B244" s="27">
        <v>-1600</v>
      </c>
    </row>
    <row r="245" spans="1:2" x14ac:dyDescent="0.35">
      <c r="A245" s="19" t="s">
        <v>131</v>
      </c>
      <c r="B245" s="27">
        <v>-1000</v>
      </c>
    </row>
    <row r="246" spans="1:2" x14ac:dyDescent="0.35">
      <c r="A246" s="15" t="s">
        <v>132</v>
      </c>
      <c r="B246" s="27">
        <v>-7700</v>
      </c>
    </row>
    <row r="247" spans="1:2" x14ac:dyDescent="0.35">
      <c r="A247" s="15" t="s">
        <v>133</v>
      </c>
      <c r="B247" s="27">
        <v>-52000</v>
      </c>
    </row>
    <row r="248" spans="1:2" x14ac:dyDescent="0.35">
      <c r="A248" s="15" t="s">
        <v>202</v>
      </c>
      <c r="B248" s="27">
        <v>0</v>
      </c>
    </row>
    <row r="249" spans="1:2" x14ac:dyDescent="0.35">
      <c r="A249" s="15" t="s">
        <v>134</v>
      </c>
      <c r="B249" s="27">
        <v>-4000</v>
      </c>
    </row>
    <row r="250" spans="1:2" x14ac:dyDescent="0.35">
      <c r="A250" s="15" t="s">
        <v>135</v>
      </c>
      <c r="B250" s="27">
        <v>-1200</v>
      </c>
    </row>
    <row r="251" spans="1:2" x14ac:dyDescent="0.35">
      <c r="A251" s="15" t="s">
        <v>136</v>
      </c>
      <c r="B251" s="27">
        <v>-3750</v>
      </c>
    </row>
    <row r="252" spans="1:2" x14ac:dyDescent="0.35">
      <c r="A252" s="15" t="s">
        <v>137</v>
      </c>
      <c r="B252" s="27">
        <v>-27000</v>
      </c>
    </row>
    <row r="253" spans="1:2" x14ac:dyDescent="0.35">
      <c r="A253" s="15" t="s">
        <v>138</v>
      </c>
      <c r="B253" s="27">
        <v>-6200</v>
      </c>
    </row>
    <row r="254" spans="1:2" x14ac:dyDescent="0.35">
      <c r="A254" s="15" t="s">
        <v>139</v>
      </c>
      <c r="B254" s="27">
        <v>-3000</v>
      </c>
    </row>
    <row r="255" spans="1:2" x14ac:dyDescent="0.35">
      <c r="A255" s="15" t="s">
        <v>140</v>
      </c>
      <c r="B255" s="27">
        <v>-12000</v>
      </c>
    </row>
    <row r="256" spans="1:2" x14ac:dyDescent="0.35">
      <c r="A256" s="15" t="s">
        <v>141</v>
      </c>
      <c r="B256" s="27">
        <v>-4000</v>
      </c>
    </row>
    <row r="257" spans="1:2" x14ac:dyDescent="0.35">
      <c r="A257" s="15" t="s">
        <v>142</v>
      </c>
      <c r="B257" s="27">
        <v>-17448</v>
      </c>
    </row>
    <row r="258" spans="1:2" x14ac:dyDescent="0.35">
      <c r="A258" s="15" t="s">
        <v>143</v>
      </c>
      <c r="B258" s="27">
        <v>-16000</v>
      </c>
    </row>
    <row r="259" spans="1:2" x14ac:dyDescent="0.35">
      <c r="A259" s="15" t="s">
        <v>144</v>
      </c>
      <c r="B259" s="27">
        <v>0</v>
      </c>
    </row>
    <row r="260" spans="1:2" x14ac:dyDescent="0.35">
      <c r="A260" s="14" t="s">
        <v>145</v>
      </c>
      <c r="B260" s="27">
        <v>-347810</v>
      </c>
    </row>
    <row r="261" spans="1:2" x14ac:dyDescent="0.35">
      <c r="A261" s="15" t="s">
        <v>146</v>
      </c>
      <c r="B261" s="27">
        <v>-78300</v>
      </c>
    </row>
    <row r="262" spans="1:2" x14ac:dyDescent="0.35">
      <c r="A262" s="15" t="s">
        <v>147</v>
      </c>
      <c r="B262" s="27">
        <v>-3000</v>
      </c>
    </row>
    <row r="263" spans="1:2" x14ac:dyDescent="0.35">
      <c r="A263" s="15" t="s">
        <v>148</v>
      </c>
      <c r="B263" s="27">
        <v>-37596</v>
      </c>
    </row>
    <row r="264" spans="1:2" x14ac:dyDescent="0.35">
      <c r="A264" s="14" t="s">
        <v>149</v>
      </c>
      <c r="B264" s="26">
        <v>-300</v>
      </c>
    </row>
    <row r="265" spans="1:2" x14ac:dyDescent="0.35">
      <c r="A265" s="14" t="s">
        <v>193</v>
      </c>
      <c r="B265" s="26">
        <v>-1000</v>
      </c>
    </row>
    <row r="266" spans="1:2" x14ac:dyDescent="0.35">
      <c r="A266" s="18" t="s">
        <v>150</v>
      </c>
      <c r="B266" s="31">
        <f>SUM(B242:B265)</f>
        <v>-641904</v>
      </c>
    </row>
    <row r="267" spans="1:2" x14ac:dyDescent="0.35">
      <c r="A267" s="1"/>
      <c r="B267" s="30"/>
    </row>
    <row r="268" spans="1:2" x14ac:dyDescent="0.35">
      <c r="B268" s="30"/>
    </row>
    <row r="269" spans="1:2" x14ac:dyDescent="0.35">
      <c r="B269" s="24" t="s">
        <v>0</v>
      </c>
    </row>
    <row r="270" spans="1:2" x14ac:dyDescent="0.35">
      <c r="A270" s="10"/>
      <c r="B270" s="41" t="s">
        <v>1</v>
      </c>
    </row>
    <row r="271" spans="1:2" x14ac:dyDescent="0.35">
      <c r="A271" s="40" t="s">
        <v>151</v>
      </c>
      <c r="B271" s="24" t="s">
        <v>2</v>
      </c>
    </row>
    <row r="272" spans="1:2" x14ac:dyDescent="0.35">
      <c r="A272" s="39" t="s">
        <v>152</v>
      </c>
      <c r="B272" s="27">
        <v>3875</v>
      </c>
    </row>
    <row r="273" spans="1:2" x14ac:dyDescent="0.35">
      <c r="A273" s="39" t="s">
        <v>153</v>
      </c>
      <c r="B273" s="27">
        <v>2500</v>
      </c>
    </row>
    <row r="274" spans="1:2" x14ac:dyDescent="0.35">
      <c r="A274" s="39" t="s">
        <v>154</v>
      </c>
      <c r="B274" s="27">
        <v>250</v>
      </c>
    </row>
    <row r="275" spans="1:2" x14ac:dyDescent="0.35">
      <c r="A275" s="40" t="s">
        <v>155</v>
      </c>
      <c r="B275" s="25">
        <f t="shared" ref="B275" si="4">SUM(B272-B273-B274)</f>
        <v>1125</v>
      </c>
    </row>
    <row r="276" spans="1:2" x14ac:dyDescent="0.35">
      <c r="A276" s="40"/>
      <c r="B276" s="25"/>
    </row>
    <row r="277" spans="1:2" x14ac:dyDescent="0.35">
      <c r="A277" s="40"/>
      <c r="B277" s="25"/>
    </row>
    <row r="278" spans="1:2" x14ac:dyDescent="0.35">
      <c r="A278" s="39" t="s">
        <v>156</v>
      </c>
      <c r="B278" s="27">
        <v>0</v>
      </c>
    </row>
    <row r="279" spans="1:2" x14ac:dyDescent="0.35">
      <c r="A279" s="39" t="s">
        <v>157</v>
      </c>
      <c r="B279" s="27">
        <v>0</v>
      </c>
    </row>
    <row r="280" spans="1:2" x14ac:dyDescent="0.35">
      <c r="A280" s="39" t="s">
        <v>158</v>
      </c>
      <c r="B280" s="27">
        <v>0</v>
      </c>
    </row>
    <row r="281" spans="1:2" x14ac:dyDescent="0.35">
      <c r="A281" s="40" t="s">
        <v>159</v>
      </c>
      <c r="B281" s="25">
        <v>0</v>
      </c>
    </row>
    <row r="282" spans="1:2" x14ac:dyDescent="0.35">
      <c r="A282" s="40"/>
      <c r="B282" s="25"/>
    </row>
    <row r="283" spans="1:2" x14ac:dyDescent="0.35">
      <c r="A283" s="39" t="s">
        <v>160</v>
      </c>
      <c r="B283" s="27">
        <v>37000</v>
      </c>
    </row>
    <row r="284" spans="1:2" x14ac:dyDescent="0.35">
      <c r="A284" s="39" t="s">
        <v>161</v>
      </c>
      <c r="B284" s="27">
        <v>17000</v>
      </c>
    </row>
    <row r="285" spans="1:2" x14ac:dyDescent="0.35">
      <c r="A285" s="39" t="s">
        <v>162</v>
      </c>
      <c r="B285" s="27">
        <v>550</v>
      </c>
    </row>
    <row r="286" spans="1:2" x14ac:dyDescent="0.35">
      <c r="A286" s="40" t="s">
        <v>163</v>
      </c>
      <c r="B286" s="25">
        <f t="shared" ref="B286" si="5">SUM(B283-B284-B285)</f>
        <v>19450</v>
      </c>
    </row>
    <row r="287" spans="1:2" x14ac:dyDescent="0.35">
      <c r="A287" s="40"/>
      <c r="B287" s="25"/>
    </row>
    <row r="288" spans="1:2" x14ac:dyDescent="0.35">
      <c r="A288" s="39" t="s">
        <v>164</v>
      </c>
      <c r="B288" s="27">
        <v>10000</v>
      </c>
    </row>
    <row r="289" spans="1:2" x14ac:dyDescent="0.35">
      <c r="A289" s="39" t="s">
        <v>165</v>
      </c>
      <c r="B289" s="27">
        <v>500</v>
      </c>
    </row>
    <row r="290" spans="1:2" x14ac:dyDescent="0.35">
      <c r="A290" s="39" t="s">
        <v>166</v>
      </c>
      <c r="B290" s="27">
        <v>552</v>
      </c>
    </row>
    <row r="291" spans="1:2" x14ac:dyDescent="0.35">
      <c r="A291" s="40" t="s">
        <v>167</v>
      </c>
      <c r="B291" s="25">
        <f t="shared" ref="B291" si="6">SUM(B288-B289-B290)</f>
        <v>8948</v>
      </c>
    </row>
    <row r="292" spans="1:2" x14ac:dyDescent="0.35">
      <c r="A292" s="40"/>
      <c r="B292" s="25"/>
    </row>
    <row r="293" spans="1:2" x14ac:dyDescent="0.35">
      <c r="A293" s="39" t="s">
        <v>168</v>
      </c>
      <c r="B293" s="27">
        <v>5000</v>
      </c>
    </row>
    <row r="294" spans="1:2" x14ac:dyDescent="0.35">
      <c r="A294" s="39" t="s">
        <v>169</v>
      </c>
      <c r="B294" s="27">
        <v>2100</v>
      </c>
    </row>
    <row r="295" spans="1:2" x14ac:dyDescent="0.35">
      <c r="A295" s="39" t="s">
        <v>170</v>
      </c>
      <c r="B295" s="27">
        <v>500</v>
      </c>
    </row>
    <row r="296" spans="1:2" x14ac:dyDescent="0.35">
      <c r="A296" s="40" t="s">
        <v>171</v>
      </c>
      <c r="B296" s="25">
        <f t="shared" ref="B296" si="7">SUM(B293-B294-B295)</f>
        <v>2400</v>
      </c>
    </row>
    <row r="297" spans="1:2" x14ac:dyDescent="0.35">
      <c r="A297" s="40"/>
      <c r="B297" s="25"/>
    </row>
    <row r="298" spans="1:2" x14ac:dyDescent="0.35">
      <c r="A298" s="39" t="s">
        <v>172</v>
      </c>
      <c r="B298" s="27">
        <v>1500</v>
      </c>
    </row>
    <row r="299" spans="1:2" x14ac:dyDescent="0.35">
      <c r="A299" s="39" t="s">
        <v>173</v>
      </c>
      <c r="B299" s="27">
        <v>750</v>
      </c>
    </row>
    <row r="300" spans="1:2" x14ac:dyDescent="0.35">
      <c r="A300" s="39" t="s">
        <v>174</v>
      </c>
      <c r="B300" s="27">
        <v>250</v>
      </c>
    </row>
    <row r="301" spans="1:2" x14ac:dyDescent="0.35">
      <c r="A301" s="40" t="s">
        <v>175</v>
      </c>
      <c r="B301" s="25">
        <f t="shared" ref="B301" si="8">SUM(B298-B299-B300)</f>
        <v>500</v>
      </c>
    </row>
    <row r="302" spans="1:2" x14ac:dyDescent="0.35">
      <c r="A302" s="40"/>
      <c r="B302" s="25"/>
    </row>
    <row r="303" spans="1:2" x14ac:dyDescent="0.35">
      <c r="A303" s="39" t="s">
        <v>176</v>
      </c>
      <c r="B303" s="27">
        <v>2750</v>
      </c>
    </row>
    <row r="304" spans="1:2" x14ac:dyDescent="0.35">
      <c r="A304" s="39" t="s">
        <v>177</v>
      </c>
      <c r="B304" s="27">
        <v>700</v>
      </c>
    </row>
    <row r="305" spans="1:2" x14ac:dyDescent="0.35">
      <c r="A305" s="39" t="s">
        <v>178</v>
      </c>
      <c r="B305" s="27">
        <v>200</v>
      </c>
    </row>
    <row r="306" spans="1:2" x14ac:dyDescent="0.35">
      <c r="A306" s="40" t="s">
        <v>179</v>
      </c>
      <c r="B306" s="25">
        <f t="shared" ref="B306" si="9">SUM(B303-B304-B305)</f>
        <v>1850</v>
      </c>
    </row>
    <row r="307" spans="1:2" x14ac:dyDescent="0.35">
      <c r="A307" s="40"/>
      <c r="B307" s="25"/>
    </row>
    <row r="308" spans="1:2" x14ac:dyDescent="0.35">
      <c r="A308" s="39" t="s">
        <v>180</v>
      </c>
      <c r="B308" s="27">
        <v>0</v>
      </c>
    </row>
    <row r="309" spans="1:2" x14ac:dyDescent="0.35">
      <c r="A309" s="39" t="s">
        <v>181</v>
      </c>
      <c r="B309" s="27">
        <v>6283</v>
      </c>
    </row>
    <row r="310" spans="1:2" x14ac:dyDescent="0.35">
      <c r="A310" s="40" t="s">
        <v>182</v>
      </c>
      <c r="B310" s="25">
        <f t="shared" ref="B310" si="10">SUM(B308-B309)</f>
        <v>-6283</v>
      </c>
    </row>
    <row r="311" spans="1:2" x14ac:dyDescent="0.35">
      <c r="A311" s="40"/>
      <c r="B311" s="25"/>
    </row>
    <row r="312" spans="1:2" x14ac:dyDescent="0.35">
      <c r="A312" s="39" t="s">
        <v>183</v>
      </c>
      <c r="B312" s="27">
        <f>SUM(B272, B278, B283, B288, B293, B298, B303, B308)</f>
        <v>60125</v>
      </c>
    </row>
    <row r="313" spans="1:2" x14ac:dyDescent="0.35">
      <c r="A313" s="39" t="s">
        <v>184</v>
      </c>
      <c r="B313" s="27">
        <f>SUM(B273, B279, B284, B289, B294, B299, B304, B309)</f>
        <v>29833</v>
      </c>
    </row>
    <row r="314" spans="1:2" x14ac:dyDescent="0.35">
      <c r="A314" s="39" t="s">
        <v>185</v>
      </c>
      <c r="B314" s="27">
        <f xml:space="preserve"> SUM(B305, B300, B295, B290, B285, B280, B274)</f>
        <v>2302</v>
      </c>
    </row>
    <row r="315" spans="1:2" x14ac:dyDescent="0.35">
      <c r="A315" s="40" t="s">
        <v>186</v>
      </c>
      <c r="B315" s="25">
        <f xml:space="preserve"> SUM(B310, B306, B301, B296, B291, B286, B281,B275,)</f>
        <v>27990</v>
      </c>
    </row>
  </sheetData>
  <pageMargins left="0.7" right="0.7" top="0.75" bottom="0.75" header="0.3" footer="0.3"/>
  <pageSetup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Cathleen Andreucci</dc:creator>
  <cp:lastModifiedBy>Cathleen Andreucci</cp:lastModifiedBy>
  <cp:lastPrinted>2020-02-14T20:15:20Z</cp:lastPrinted>
  <dcterms:created xsi:type="dcterms:W3CDTF">2019-11-15T19:11:06Z</dcterms:created>
  <dcterms:modified xsi:type="dcterms:W3CDTF">2021-05-10T23:06:16Z</dcterms:modified>
</cp:coreProperties>
</file>