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010" windowWidth="16220" windowHeight="7110" activeTab="2"/>
  </bookViews>
  <sheets>
    <sheet name="Financials 21-22" sheetId="1" r:id="rId1"/>
    <sheet name="12 week burn of expenses" sheetId="5" state="hidden" r:id="rId2"/>
    <sheet name="Cash available all FY" sheetId="3" r:id="rId3"/>
    <sheet name="Staff and Salaries" sheetId="6" r:id="rId4"/>
  </sheets>
  <definedNames>
    <definedName name="_xlnm.Print_Titles" localSheetId="0">'Financials 21-22'!$5:$7</definedName>
  </definedNames>
  <calcPr calcId="145621"/>
</workbook>
</file>

<file path=xl/calcChain.xml><?xml version="1.0" encoding="utf-8"?>
<calcChain xmlns="http://schemas.openxmlformats.org/spreadsheetml/2006/main">
  <c r="B194" i="1" l="1"/>
  <c r="B193" i="1"/>
  <c r="B327" i="1"/>
  <c r="B6" i="3" l="1"/>
  <c r="B8" i="3" s="1"/>
  <c r="C31" i="6"/>
  <c r="B328" i="1" l="1"/>
  <c r="B183" i="1" l="1"/>
  <c r="B152" i="1" l="1"/>
  <c r="B290" i="1"/>
  <c r="B301" i="1" l="1"/>
  <c r="B187" i="1"/>
  <c r="B219" i="1" l="1"/>
  <c r="B325" i="1"/>
  <c r="B321" i="1"/>
  <c r="B316" i="1"/>
  <c r="B311" i="1"/>
  <c r="B306" i="1"/>
  <c r="B276" i="1"/>
  <c r="B37" i="1" s="1"/>
  <c r="B245" i="1"/>
  <c r="B39" i="1" s="1"/>
  <c r="B227" i="1"/>
  <c r="B31" i="1" s="1"/>
  <c r="B226" i="1"/>
  <c r="B30" i="1" s="1"/>
  <c r="B223" i="1"/>
  <c r="B215" i="1"/>
  <c r="B207" i="1"/>
  <c r="B23" i="1" s="1"/>
  <c r="B206" i="1"/>
  <c r="B195" i="1"/>
  <c r="B191" i="1"/>
  <c r="B178" i="1"/>
  <c r="B173" i="1"/>
  <c r="B164" i="1"/>
  <c r="B19" i="1" s="1"/>
  <c r="B163" i="1"/>
  <c r="B18" i="1" s="1"/>
  <c r="B160" i="1"/>
  <c r="B156" i="1"/>
  <c r="B148" i="1"/>
  <c r="B144" i="1"/>
  <c r="B135" i="1"/>
  <c r="B134" i="1"/>
  <c r="B133" i="1"/>
  <c r="B130" i="1"/>
  <c r="B123" i="1"/>
  <c r="B116" i="1"/>
  <c r="B110" i="1"/>
  <c r="B99" i="1"/>
  <c r="B11" i="1" s="1"/>
  <c r="B98" i="1"/>
  <c r="B10" i="1" s="1"/>
  <c r="B95" i="1"/>
  <c r="B85" i="1"/>
  <c r="B81" i="1"/>
  <c r="B77" i="1"/>
  <c r="B72" i="1"/>
  <c r="B66" i="1"/>
  <c r="B60" i="1"/>
  <c r="B208" i="1" l="1"/>
  <c r="B22" i="1"/>
  <c r="B24" i="1" s="1"/>
  <c r="B330" i="1"/>
  <c r="B165" i="1"/>
  <c r="B20" i="1"/>
  <c r="B15" i="1"/>
  <c r="B35" i="1" s="1"/>
  <c r="B136" i="1"/>
  <c r="B14" i="1"/>
  <c r="B12" i="1"/>
  <c r="B32" i="1"/>
  <c r="B100" i="1"/>
  <c r="B229" i="1"/>
  <c r="B16" i="1" l="1"/>
  <c r="B34" i="1"/>
  <c r="B36" i="1" s="1"/>
  <c r="B42" i="1" s="1"/>
  <c r="B45" i="1" l="1"/>
  <c r="B47" i="1" s="1"/>
  <c r="C28" i="5" l="1"/>
  <c r="D26" i="5"/>
  <c r="D25" i="5"/>
  <c r="D24" i="5"/>
  <c r="D28" i="5" s="1"/>
  <c r="D23" i="5"/>
  <c r="D22" i="5"/>
  <c r="C19" i="5"/>
  <c r="C30" i="5" s="1"/>
  <c r="D14" i="5"/>
  <c r="D9" i="5"/>
  <c r="D5" i="5"/>
  <c r="D19" i="5" s="1"/>
  <c r="D30" i="5" l="1"/>
</calcChain>
</file>

<file path=xl/sharedStrings.xml><?xml version="1.0" encoding="utf-8"?>
<sst xmlns="http://schemas.openxmlformats.org/spreadsheetml/2006/main" count="332" uniqueCount="274">
  <si>
    <t>THE RANCH -  BELVEDERE-TIBURON JOINT RECREATION COMMITTEE</t>
  </si>
  <si>
    <t>Budget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</si>
  <si>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</si>
  <si>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</si>
  <si>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</si>
  <si>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</si>
  <si>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</si>
  <si>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</si>
  <si>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</si>
  <si>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</si>
  <si>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</si>
  <si>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</si>
  <si>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</si>
  <si>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</si>
  <si>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</si>
  <si>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</si>
  <si>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</si>
  <si>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</si>
  <si>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</si>
  <si>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</si>
  <si>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</si>
  <si>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</si>
  <si>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</si>
  <si>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</si>
  <si>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</si>
  <si>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</si>
  <si>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</si>
  <si>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</si>
  <si>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</si>
  <si>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</si>
  <si>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</si>
  <si>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</si>
  <si>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</si>
  <si>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</si>
  <si>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</si>
  <si>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</si>
  <si>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</si>
  <si>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</si>
  <si>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</si>
  <si>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</si>
  <si>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</si>
  <si>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</si>
  <si>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</si>
  <si>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</si>
  <si>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</si>
  <si>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</si>
  <si>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</si>
  <si>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</si>
  <si>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</si>
  <si>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</si>
  <si>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</si>
  <si>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</si>
  <si>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</si>
  <si>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</si>
  <si>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</si>
  <si>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</si>
  <si>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</si>
  <si>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</si>
  <si>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</si>
  <si>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</si>
  <si>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</si>
  <si>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</si>
  <si>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</si>
  <si>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</si>
  <si>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</si>
  <si>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</si>
  <si>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</si>
  <si>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</si>
  <si>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</si>
  <si>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</si>
  <si>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</si>
  <si>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</si>
  <si>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</si>
  <si>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</si>
  <si>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</si>
  <si>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</si>
  <si>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</si>
  <si>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</si>
  <si>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</si>
  <si>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</si>
  <si>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</si>
  <si>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</si>
  <si>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</si>
  <si>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</si>
  <si>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</si>
  <si>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</si>
  <si>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</si>
  <si>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</si>
  <si>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</si>
  <si>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</si>
  <si>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</si>
  <si>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</si>
  <si>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</si>
  <si>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</si>
  <si>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</si>
  <si>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</si>
  <si>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</si>
  <si>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</si>
  <si>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</si>
  <si>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</si>
  <si>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</si>
  <si>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</si>
  <si>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</si>
  <si>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</si>
  <si>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</si>
  <si>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</si>
  <si>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</si>
  <si>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</si>
  <si>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</si>
  <si>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</si>
  <si>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</si>
  <si>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</si>
  <si>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</si>
  <si>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</si>
  <si>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</si>
  <si>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Bank Charges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</si>
  <si>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</si>
  <si>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</si>
  <si>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</si>
  <si>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</si>
  <si>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</si>
  <si>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</si>
  <si>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</si>
  <si>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</si>
  <si>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</si>
  <si>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</si>
  <si>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</si>
  <si>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</si>
  <si>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</si>
  <si>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</si>
  <si>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</si>
  <si>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</si>
  <si>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</si>
  <si>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</si>
  <si>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</si>
  <si>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</si>
  <si>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</si>
  <si>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Net Bunny Hop (SE-Bunny)</t>
  </si>
  <si>
    <t>Net Golf Tournament (SE-Golf)</t>
  </si>
  <si>
    <t>Tiburon Taps Revenue</t>
  </si>
  <si>
    <t>Tiburon Taps Expense</t>
  </si>
  <si>
    <t>Tiburon Taps Staffing</t>
  </si>
  <si>
    <t>Net Tiburon Taps (SE-Beer)</t>
  </si>
  <si>
    <t>Half Marathon Revenue</t>
  </si>
  <si>
    <t>Half Marathon Expense</t>
  </si>
  <si>
    <t>Half Marathon Staffing</t>
  </si>
  <si>
    <t>Net Half Marathon (SE-Marathon)</t>
  </si>
  <si>
    <t>Boo Bash Revenue</t>
  </si>
  <si>
    <t>Boo Bash Expense</t>
  </si>
  <si>
    <t>Boo BashStaffing</t>
  </si>
  <si>
    <t>Net Boo Bash (SE-Boo)</t>
  </si>
  <si>
    <t>Santas Breakfast Revenue</t>
  </si>
  <si>
    <t>Santas Breakfast Expense</t>
  </si>
  <si>
    <t>Santas Breakfast Staffing</t>
  </si>
  <si>
    <t>Net Santas Breakfast (SE-Santa)</t>
  </si>
  <si>
    <t>Father Daughter Dance Revenue</t>
  </si>
  <si>
    <t>Father Daughter Dance Expense</t>
  </si>
  <si>
    <t>Father Daughter Dance Staffing</t>
  </si>
  <si>
    <t>Net Father Daughter Dance (SE-FDDD)</t>
  </si>
  <si>
    <t>Misc Revenue</t>
  </si>
  <si>
    <t>Misc Expense (portion of staff salary)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</si>
  <si>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</si>
  <si>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</si>
  <si>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</si>
  <si>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</si>
  <si>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</si>
  <si>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</si>
  <si>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Clothing/Uniform Expenses</t>
  </si>
  <si>
    <t>Teen Revenue</t>
  </si>
  <si>
    <t>Teen Expense</t>
  </si>
  <si>
    <t xml:space="preserve">Net  </t>
  </si>
  <si>
    <t>Net Revenue before depreciation</t>
  </si>
  <si>
    <t>Net Operating Income after depreciation</t>
  </si>
  <si>
    <t>Accounting and Payroll Charges/ADP</t>
  </si>
  <si>
    <t>FY20-21</t>
  </si>
  <si>
    <t>Emergency Texting Program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</si>
  <si>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</si>
  <si>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</si>
  <si>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</si>
  <si>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</si>
  <si>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</si>
  <si>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</si>
  <si>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</si>
  <si>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</si>
  <si>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</si>
  <si>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</si>
  <si>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</si>
  <si>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</si>
  <si>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</si>
  <si>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</si>
  <si>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</si>
  <si>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</si>
  <si>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</si>
  <si>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</si>
  <si>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</si>
  <si>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</si>
  <si>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</si>
  <si>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</si>
  <si>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</si>
  <si>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</si>
  <si>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</si>
  <si>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</si>
  <si>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</si>
  <si>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</si>
  <si>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FY 21-22</t>
  </si>
  <si>
    <t>Proposed</t>
  </si>
  <si>
    <t>Dance/Ballet Program Revenue</t>
  </si>
  <si>
    <t xml:space="preserve">Bunny Hop Revenue  </t>
  </si>
  <si>
    <t xml:space="preserve"> Budget for FY 2021-22   - March 1, 2021 - February 28, 2022</t>
  </si>
  <si>
    <t xml:space="preserve"> Proposed</t>
  </si>
  <si>
    <t xml:space="preserve">Academy Revenues </t>
  </si>
  <si>
    <t>Fall  (AC1)  2021</t>
  </si>
  <si>
    <t>Winter  (AC2) 2021-22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</si>
  <si>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</si>
  <si>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</si>
  <si>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</si>
  <si>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</si>
  <si>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</si>
  <si>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>Spring (AC3) 2021</t>
  </si>
  <si>
    <t>Adult Spring 2021</t>
  </si>
  <si>
    <t>Adult Summer 2021</t>
  </si>
  <si>
    <t>Adult Fall 2021</t>
  </si>
  <si>
    <t xml:space="preserve">BB League Revenues </t>
  </si>
  <si>
    <t>LAIF balance on 3/1/2021</t>
  </si>
  <si>
    <t>Cash on Hand at 2/29/2022</t>
  </si>
  <si>
    <t>THE RANCH FISCAL YEAR: MARCH 1, 2021 - FEBRUARY 29, 2022</t>
  </si>
  <si>
    <t>Tournament Revenue Fall 2021 or Winter 2021</t>
  </si>
  <si>
    <t>City/Town Financial Contribution/ Donations</t>
  </si>
  <si>
    <t>Tournament Expense</t>
  </si>
  <si>
    <t>Tournament Staffing</t>
  </si>
  <si>
    <t>Brochures</t>
  </si>
  <si>
    <t xml:space="preserve">Administrative Staff Payroll </t>
  </si>
  <si>
    <t>Adult Recreation Supervisor</t>
  </si>
  <si>
    <t>Youth Recreation Supervisor</t>
  </si>
  <si>
    <t>Current pay 20-21 FY</t>
  </si>
  <si>
    <t>Office Administrator</t>
  </si>
  <si>
    <t>$0 currently not employeed</t>
  </si>
  <si>
    <t>March increase</t>
  </si>
  <si>
    <t>Recreation Director</t>
  </si>
  <si>
    <t xml:space="preserve">All these positions, once full time, would receive full benefits </t>
  </si>
  <si>
    <t>$32 hour at 30 hours = $49920</t>
  </si>
  <si>
    <t>$30 hour at 35 hours = $54600</t>
  </si>
  <si>
    <t>$30 hour at 25 hours = $39000</t>
  </si>
  <si>
    <t>$30 hour at 30 hours = $46800</t>
  </si>
  <si>
    <t>Summer increase</t>
  </si>
  <si>
    <t>Fall increase</t>
  </si>
  <si>
    <t>2nd Youth Recreation Supervisor</t>
  </si>
  <si>
    <t>(Youth Recreation Coordinator - within academy payroll)</t>
  </si>
  <si>
    <t>ADMIN POSITIONS</t>
  </si>
  <si>
    <t xml:space="preserve">21-22 FY TIMELINE: increase to pay and staffing, if budget goals are met and able to increase in programming </t>
  </si>
  <si>
    <t>$32 hour at 16 hours a week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</si>
  <si>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</si>
  <si>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</si>
  <si>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</si>
  <si>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</si>
  <si>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</si>
  <si>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</si>
  <si>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</si>
  <si>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</si>
  <si>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</si>
  <si>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</si>
  <si>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</si>
  <si>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</si>
  <si>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>TOTAL ADMIN PAYROLL FOR YEAR: $319258</t>
  </si>
  <si>
    <t>$60,000 exempt salary full time</t>
  </si>
  <si>
    <t>$65,000 exempt salary full time</t>
  </si>
  <si>
    <t>$58,240 exempt salary full time</t>
  </si>
  <si>
    <t>$72,000 exempt full time salary</t>
  </si>
  <si>
    <t>$70,000 exempt full time salary</t>
  </si>
  <si>
    <t xml:space="preserve">TOTAL </t>
  </si>
  <si>
    <t>$58,240 is the base minimum exempt salary for the State of California</t>
  </si>
  <si>
    <t>Proposed Bank Balance as of 3/1/2021</t>
  </si>
  <si>
    <t>Projected Net Revenue for  21-22</t>
  </si>
  <si>
    <t>Cash on Hand on 3/1/2021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</si>
</sst>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8" fillId="0" borderId="0"/>
    <xf numFmtId="0" fontId="11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43">
    <xf numFmtId="0" fontId="0" fillId="0" borderId="0" xfId="0"/>
    <xf numFmtId="3" fontId="3" fillId="0" borderId="0" xfId="0" applyNumberFormat="1" applyFont="1" applyFill="1"/>
    <xf numFmtId="0" fontId="1" fillId="0" borderId="0" xfId="0" applyFont="1" applyAlignment="1"/>
    <xf numFmtId="0" fontId="1" fillId="0" borderId="0" xfId="0" applyFont="1"/>
    <xf numFmtId="3" fontId="4" fillId="2" borderId="2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/>
    </xf>
    <xf numFmtId="3" fontId="4" fillId="2" borderId="4" xfId="0" applyNumberFormat="1" applyFont="1" applyFill="1" applyBorder="1" applyAlignment="1">
      <alignment horizontal="right"/>
    </xf>
    <xf numFmtId="0" fontId="3" fillId="0" borderId="0" xfId="0" applyFont="1"/>
    <xf numFmtId="3" fontId="5" fillId="2" borderId="4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left"/>
    </xf>
    <xf numFmtId="3" fontId="5" fillId="2" borderId="4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3" fontId="4" fillId="2" borderId="10" xfId="0" applyNumberFormat="1" applyFont="1" applyFill="1" applyBorder="1" applyAlignment="1" applyProtection="1">
      <alignment horizontal="right"/>
    </xf>
    <xf numFmtId="0" fontId="3" fillId="0" borderId="0" xfId="0" applyFont="1" applyBorder="1"/>
    <xf numFmtId="3" fontId="3" fillId="0" borderId="0" xfId="0" applyNumberFormat="1" applyFont="1" applyFill="1" applyBorder="1"/>
    <xf numFmtId="3" fontId="5" fillId="2" borderId="4" xfId="0" applyNumberFormat="1" applyFont="1" applyFill="1" applyBorder="1"/>
    <xf numFmtId="0" fontId="3" fillId="0" borderId="0" xfId="0" applyFont="1" applyBorder="1" applyAlignment="1" applyProtection="1">
      <alignment horizontal="left"/>
    </xf>
    <xf numFmtId="3" fontId="4" fillId="2" borderId="10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4" fillId="2" borderId="12" xfId="0" applyNumberFormat="1" applyFont="1" applyFill="1" applyBorder="1"/>
    <xf numFmtId="3" fontId="1" fillId="0" borderId="0" xfId="0" applyNumberFormat="1" applyFont="1" applyFill="1" applyBorder="1"/>
    <xf numFmtId="3" fontId="4" fillId="2" borderId="14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3" fontId="1" fillId="0" borderId="14" xfId="0" applyNumberFormat="1" applyFont="1" applyFill="1" applyBorder="1"/>
    <xf numFmtId="3" fontId="3" fillId="2" borderId="17" xfId="0" applyNumberFormat="1" applyFont="1" applyFill="1" applyBorder="1" applyAlignment="1">
      <alignment horizontal="center"/>
    </xf>
    <xf numFmtId="3" fontId="3" fillId="2" borderId="17" xfId="0" applyNumberFormat="1" applyFont="1" applyFill="1" applyBorder="1"/>
    <xf numFmtId="3" fontId="1" fillId="2" borderId="9" xfId="0" applyNumberFormat="1" applyFont="1" applyFill="1" applyBorder="1" applyAlignment="1" applyProtection="1">
      <alignment horizontal="right"/>
    </xf>
    <xf numFmtId="3" fontId="1" fillId="2" borderId="17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 applyAlignment="1" applyProtection="1">
      <alignment horizontal="right"/>
    </xf>
    <xf numFmtId="3" fontId="3" fillId="2" borderId="17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/>
    <xf numFmtId="3" fontId="3" fillId="2" borderId="11" xfId="0" applyNumberFormat="1" applyFont="1" applyFill="1" applyBorder="1"/>
    <xf numFmtId="3" fontId="1" fillId="2" borderId="3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0" fontId="1" fillId="0" borderId="18" xfId="0" applyFont="1" applyBorder="1"/>
    <xf numFmtId="0" fontId="1" fillId="0" borderId="0" xfId="0" applyFont="1" applyBorder="1"/>
    <xf numFmtId="0" fontId="3" fillId="0" borderId="19" xfId="0" applyFont="1" applyBorder="1"/>
    <xf numFmtId="3" fontId="3" fillId="2" borderId="1" xfId="0" applyNumberFormat="1" applyFont="1" applyFill="1" applyBorder="1"/>
    <xf numFmtId="0" fontId="3" fillId="0" borderId="0" xfId="0" applyFont="1" applyFill="1" applyAlignment="1" applyProtection="1">
      <alignment horizontal="left"/>
    </xf>
    <xf numFmtId="0" fontId="7" fillId="0" borderId="8" xfId="0" applyFont="1" applyBorder="1"/>
    <xf numFmtId="3" fontId="1" fillId="2" borderId="9" xfId="0" applyNumberFormat="1" applyFont="1" applyFill="1" applyBorder="1"/>
    <xf numFmtId="0" fontId="7" fillId="0" borderId="0" xfId="0" applyFont="1" applyFill="1" applyBorder="1"/>
    <xf numFmtId="0" fontId="3" fillId="0" borderId="20" xfId="0" applyFont="1" applyBorder="1"/>
    <xf numFmtId="3" fontId="1" fillId="2" borderId="6" xfId="0" applyNumberFormat="1" applyFont="1" applyFill="1" applyBorder="1"/>
    <xf numFmtId="3" fontId="3" fillId="2" borderId="21" xfId="0" applyNumberFormat="1" applyFont="1" applyFill="1" applyBorder="1"/>
    <xf numFmtId="3" fontId="3" fillId="2" borderId="9" xfId="0" applyNumberFormat="1" applyFont="1" applyFill="1" applyBorder="1"/>
    <xf numFmtId="37" fontId="9" fillId="0" borderId="0" xfId="1" applyNumberFormat="1" applyFont="1" applyFill="1"/>
    <xf numFmtId="37" fontId="9" fillId="0" borderId="22" xfId="1" applyNumberFormat="1" applyFont="1" applyFill="1" applyBorder="1"/>
    <xf numFmtId="3" fontId="4" fillId="2" borderId="4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Alignment="1" applyProtection="1"/>
    <xf numFmtId="17" fontId="1" fillId="0" borderId="0" xfId="0" applyNumberFormat="1" applyFont="1" applyFill="1" applyAlignment="1" applyProtection="1">
      <alignment horizontal="left"/>
    </xf>
    <xf numFmtId="0" fontId="12" fillId="0" borderId="0" xfId="0" applyFont="1"/>
    <xf numFmtId="3" fontId="4" fillId="2" borderId="4" xfId="0" applyNumberFormat="1" applyFont="1" applyFill="1" applyBorder="1"/>
    <xf numFmtId="0" fontId="1" fillId="0" borderId="22" xfId="0" applyFont="1" applyBorder="1" applyAlignment="1" applyProtection="1">
      <alignment horizontal="left"/>
    </xf>
    <xf numFmtId="3" fontId="4" fillId="2" borderId="16" xfId="0" applyNumberFormat="1" applyFont="1" applyFill="1" applyBorder="1" applyAlignment="1">
      <alignment horizontal="right"/>
    </xf>
    <xf numFmtId="0" fontId="0" fillId="0" borderId="22" xfId="0" applyBorder="1"/>
    <xf numFmtId="3" fontId="3" fillId="0" borderId="12" xfId="0" applyNumberFormat="1" applyFont="1" applyFill="1" applyBorder="1"/>
    <xf numFmtId="0" fontId="1" fillId="0" borderId="8" xfId="0" applyFont="1" applyFill="1" applyBorder="1" applyAlignment="1" applyProtection="1">
      <alignment horizontal="left"/>
    </xf>
    <xf numFmtId="3" fontId="4" fillId="2" borderId="23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4" fillId="2" borderId="2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4" fontId="0" fillId="0" borderId="0" xfId="4" applyFont="1"/>
    <xf numFmtId="44" fontId="0" fillId="0" borderId="0" xfId="4" applyFont="1" applyFill="1"/>
    <xf numFmtId="0" fontId="16" fillId="3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/>
    <xf numFmtId="164" fontId="17" fillId="0" borderId="0" xfId="0" applyNumberFormat="1" applyFont="1"/>
    <xf numFmtId="164" fontId="18" fillId="0" borderId="0" xfId="0" applyNumberFormat="1" applyFont="1"/>
    <xf numFmtId="164" fontId="17" fillId="0" borderId="0" xfId="4" applyNumberFormat="1" applyFont="1"/>
    <xf numFmtId="0" fontId="16" fillId="0" borderId="28" xfId="0" applyFont="1" applyBorder="1"/>
    <xf numFmtId="164" fontId="16" fillId="0" borderId="28" xfId="0" applyNumberFormat="1" applyFont="1" applyBorder="1"/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164" fontId="19" fillId="0" borderId="0" xfId="4" applyNumberFormat="1" applyFont="1"/>
    <xf numFmtId="0" fontId="19" fillId="0" borderId="25" xfId="0" applyFont="1" applyBorder="1"/>
    <xf numFmtId="164" fontId="19" fillId="0" borderId="26" xfId="0" applyNumberFormat="1" applyFont="1" applyBorder="1"/>
    <xf numFmtId="164" fontId="19" fillId="0" borderId="27" xfId="0" applyNumberFormat="1" applyFont="1" applyBorder="1"/>
    <xf numFmtId="164" fontId="21" fillId="0" borderId="0" xfId="0" applyNumberFormat="1" applyFont="1"/>
    <xf numFmtId="164" fontId="19" fillId="0" borderId="26" xfId="4" applyNumberFormat="1" applyFont="1" applyBorder="1"/>
    <xf numFmtId="164" fontId="19" fillId="0" borderId="27" xfId="4" applyNumberFormat="1" applyFont="1" applyBorder="1"/>
    <xf numFmtId="0" fontId="20" fillId="0" borderId="0" xfId="0" applyFont="1"/>
    <xf numFmtId="0" fontId="19" fillId="0" borderId="28" xfId="0" applyFont="1" applyBorder="1"/>
    <xf numFmtId="164" fontId="19" fillId="0" borderId="28" xfId="0" applyNumberFormat="1" applyFont="1" applyBorder="1"/>
    <xf numFmtId="0" fontId="19" fillId="3" borderId="15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0" fillId="0" borderId="0" xfId="0" applyFill="1" applyBorder="1"/>
    <xf numFmtId="44" fontId="0" fillId="0" borderId="0" xfId="4" applyFont="1" applyFill="1" applyBorder="1"/>
    <xf numFmtId="0" fontId="13" fillId="0" borderId="0" xfId="0" applyFont="1" applyFill="1" applyBorder="1"/>
    <xf numFmtId="3" fontId="1" fillId="2" borderId="15" xfId="0" applyNumberFormat="1" applyFont="1" applyFill="1" applyBorder="1" applyAlignment="1" applyProtection="1">
      <alignment horizontal="right"/>
    </xf>
    <xf numFmtId="0" fontId="22" fillId="0" borderId="0" xfId="0" applyFont="1" applyFill="1" applyBorder="1"/>
    <xf numFmtId="0" fontId="23" fillId="4" borderId="29" xfId="0" applyFont="1" applyFill="1" applyBorder="1" applyAlignment="1">
      <alignment horizontal="left"/>
    </xf>
    <xf numFmtId="44" fontId="23" fillId="4" borderId="1" xfId="4" applyFont="1" applyFill="1" applyBorder="1"/>
    <xf numFmtId="0" fontId="23" fillId="4" borderId="30" xfId="0" applyFont="1" applyFill="1" applyBorder="1" applyAlignment="1">
      <alignment horizontal="left"/>
    </xf>
    <xf numFmtId="44" fontId="23" fillId="4" borderId="3" xfId="4" applyFont="1" applyFill="1" applyBorder="1"/>
    <xf numFmtId="0" fontId="24" fillId="4" borderId="8" xfId="0" applyFont="1" applyFill="1" applyBorder="1" applyAlignment="1">
      <alignment horizontal="left"/>
    </xf>
    <xf numFmtId="44" fontId="24" fillId="4" borderId="9" xfId="4" applyFont="1" applyFill="1" applyBorder="1"/>
    <xf numFmtId="0" fontId="23" fillId="5" borderId="30" xfId="0" applyFont="1" applyFill="1" applyBorder="1" applyAlignment="1">
      <alignment horizontal="left"/>
    </xf>
    <xf numFmtId="44" fontId="23" fillId="5" borderId="3" xfId="4" applyFont="1" applyFill="1" applyBorder="1"/>
    <xf numFmtId="0" fontId="24" fillId="5" borderId="8" xfId="0" applyFont="1" applyFill="1" applyBorder="1"/>
    <xf numFmtId="44" fontId="24" fillId="5" borderId="9" xfId="4" applyFont="1" applyFill="1" applyBorder="1"/>
    <xf numFmtId="0" fontId="12" fillId="0" borderId="15" xfId="0" applyFont="1" applyBorder="1"/>
    <xf numFmtId="0" fontId="22" fillId="0" borderId="0" xfId="0" applyFont="1"/>
    <xf numFmtId="0" fontId="23" fillId="0" borderId="15" xfId="0" applyFont="1" applyBorder="1"/>
    <xf numFmtId="0" fontId="15" fillId="0" borderId="0" xfId="0" applyFont="1" applyBorder="1"/>
    <xf numFmtId="0" fontId="23" fillId="0" borderId="0" xfId="0" applyFont="1" applyBorder="1"/>
    <xf numFmtId="0" fontId="0" fillId="0" borderId="0" xfId="0" applyBorder="1"/>
    <xf numFmtId="0" fontId="25" fillId="0" borderId="0" xfId="0" applyFont="1"/>
    <xf numFmtId="0" fontId="24" fillId="0" borderId="15" xfId="0" applyFont="1" applyBorder="1"/>
    <xf numFmtId="44" fontId="23" fillId="0" borderId="15" xfId="4" applyFont="1" applyBorder="1"/>
    <xf numFmtId="6" fontId="23" fillId="0" borderId="15" xfId="4" applyNumberFormat="1" applyFont="1" applyBorder="1"/>
    <xf numFmtId="0" fontId="23" fillId="0" borderId="0" xfId="0" applyFont="1"/>
    <xf numFmtId="0" fontId="24" fillId="0" borderId="0" xfId="0" applyFont="1" applyBorder="1"/>
    <xf numFmtId="44" fontId="23" fillId="0" borderId="0" xfId="4" applyFont="1" applyBorder="1"/>
    <xf numFmtId="0" fontId="26" fillId="0" borderId="15" xfId="0" applyFont="1" applyBorder="1"/>
    <xf numFmtId="0" fontId="27" fillId="0" borderId="15" xfId="0" applyFont="1" applyBorder="1"/>
    <xf numFmtId="44" fontId="27" fillId="0" borderId="15" xfId="4" applyFont="1" applyBorder="1"/>
    <xf numFmtId="0" fontId="28" fillId="0" borderId="0" xfId="0" applyFont="1"/>
    <xf numFmtId="0" fontId="0" fillId="0" borderId="0" xfId="0" applyFont="1"/>
    <xf numFmtId="3" fontId="29" fillId="2" borderId="17" xfId="0" applyNumberFormat="1" applyFont="1" applyFill="1" applyBorder="1"/>
    <xf numFmtId="3" fontId="29" fillId="2" borderId="17" xfId="0" applyNumberFormat="1" applyFont="1" applyFill="1" applyBorder="1" applyAlignment="1" applyProtection="1">
      <alignment horizontal="right"/>
    </xf>
    <xf numFmtId="3" fontId="29" fillId="2" borderId="3" xfId="0" applyNumberFormat="1" applyFont="1" applyFill="1" applyBorder="1"/>
    <xf numFmtId="0" fontId="14" fillId="0" borderId="0" xfId="0" applyFont="1" applyAlignment="1">
      <alignment horizontal="right"/>
    </xf>
    <xf numFmtId="165" fontId="14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16" fontId="12" fillId="0" borderId="15" xfId="0" applyNumberFormat="1" applyFont="1" applyBorder="1" applyAlignment="1">
      <alignment horizontal="left"/>
    </xf>
    <xf numFmtId="43" fontId="23" fillId="0" borderId="15" xfId="5" applyFont="1" applyBorder="1" applyAlignment="1">
      <alignment horizontal="left"/>
    </xf>
    <xf numFmtId="44" fontId="23" fillId="0" borderId="15" xfId="4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7" fillId="0" borderId="15" xfId="0" applyFont="1" applyBorder="1" applyAlignment="1">
      <alignment horizontal="left"/>
    </xf>
  </cellXfs>
  <cellStyles count="6">
    <cellStyle name="Comma" xfId="5" builtinId="3"/>
    <cellStyle name="Currency" xfId="4" builtin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0"/>
  <sheetViews>
    <sheetView topLeftCell="A205" zoomScaleNormal="100" workbookViewId="0">
      <pane xSplit="1" topLeftCell="B1" activePane="topRight" state="frozen"/>
      <selection activeCell="A52" sqref="A52"/>
      <selection pane="topRight" activeCell="B34" sqref="B34"/>
    </sheetView>
  </sheetViews>
  <sheetFormatPr defaultRowHeight="14.5" x14ac:dyDescent="0.35"/>
  <cols>
    <col min="1" max="1" width="33.6328125" style="129" customWidth="1"/>
    <col min="2" max="2" width="14.08984375" style="129" customWidth="1"/>
    <col min="3" max="3" width="8.7265625" hidden="1" customWidth="1"/>
  </cols>
  <sheetData>
    <row r="1" spans="1:2" x14ac:dyDescent="0.35">
      <c r="A1" s="56" t="s">
        <v>0</v>
      </c>
      <c r="B1" s="1"/>
    </row>
    <row r="2" spans="1:2" x14ac:dyDescent="0.35">
      <c r="A2" s="57" t="s">
        <v>208</v>
      </c>
      <c r="B2" s="1"/>
    </row>
    <row r="3" spans="1:2" x14ac:dyDescent="0.35">
      <c r="A3" s="58"/>
      <c r="B3" s="1"/>
    </row>
    <row r="4" spans="1:2" ht="15" thickBot="1" x14ac:dyDescent="0.4">
      <c r="A4" s="2"/>
      <c r="B4" s="1"/>
    </row>
    <row r="5" spans="1:2" x14ac:dyDescent="0.35">
      <c r="A5" s="3"/>
      <c r="B5" s="94" t="s">
        <v>209</v>
      </c>
    </row>
    <row r="6" spans="1:2" x14ac:dyDescent="0.35">
      <c r="A6" s="3"/>
      <c r="B6" s="95" t="s">
        <v>1</v>
      </c>
    </row>
    <row r="7" spans="1:2" ht="15" thickBot="1" x14ac:dyDescent="0.4">
      <c r="A7" s="3"/>
      <c r="B7" s="96" t="s">
        <v>204</v>
      </c>
    </row>
    <row r="8" spans="1:2" x14ac:dyDescent="0.35">
      <c r="A8" s="7" t="s">
        <v>2</v>
      </c>
      <c r="B8" s="8"/>
    </row>
    <row r="9" spans="1:2" x14ac:dyDescent="0.35">
      <c r="A9" s="9"/>
      <c r="B9" s="10"/>
    </row>
    <row r="10" spans="1:2" x14ac:dyDescent="0.35">
      <c r="A10" s="11" t="s">
        <v>210</v>
      </c>
      <c r="B10" s="12">
        <f t="shared" ref="B10:B11" si="0">SUM(B98)</f>
        <v>400216</v>
      </c>
    </row>
    <row r="11" spans="1:2" ht="15" thickBot="1" x14ac:dyDescent="0.4">
      <c r="A11" s="11" t="s">
        <v>4</v>
      </c>
      <c r="B11" s="12">
        <f t="shared" si="0"/>
        <v>247469</v>
      </c>
    </row>
    <row r="12" spans="1:2" ht="15" thickBot="1" x14ac:dyDescent="0.4">
      <c r="A12" s="13" t="s">
        <v>5</v>
      </c>
      <c r="B12" s="14">
        <f t="shared" ref="B12" si="1">B10-B11</f>
        <v>152747</v>
      </c>
    </row>
    <row r="13" spans="1:2" x14ac:dyDescent="0.35">
      <c r="A13" s="15"/>
      <c r="B13" s="17"/>
    </row>
    <row r="14" spans="1:2" x14ac:dyDescent="0.35">
      <c r="A14" s="18" t="s">
        <v>6</v>
      </c>
      <c r="B14" s="12">
        <f t="shared" ref="B14" si="2">SUM(B133)</f>
        <v>153719</v>
      </c>
    </row>
    <row r="15" spans="1:2" ht="15" thickBot="1" x14ac:dyDescent="0.4">
      <c r="A15" s="18" t="s">
        <v>7</v>
      </c>
      <c r="B15" s="12">
        <f>SUM(B134,B135)</f>
        <v>100310</v>
      </c>
    </row>
    <row r="16" spans="1:2" ht="15" thickBot="1" x14ac:dyDescent="0.4">
      <c r="A16" s="13" t="s">
        <v>8</v>
      </c>
      <c r="B16" s="14">
        <f>SUM(B14-B15)</f>
        <v>53409</v>
      </c>
    </row>
    <row r="17" spans="1:2" x14ac:dyDescent="0.35">
      <c r="A17" s="15"/>
      <c r="B17" s="17"/>
    </row>
    <row r="18" spans="1:2" x14ac:dyDescent="0.35">
      <c r="A18" s="18" t="s">
        <v>9</v>
      </c>
      <c r="B18" s="12">
        <f t="shared" ref="B18:B19" si="3">SUM(B163)</f>
        <v>430000</v>
      </c>
    </row>
    <row r="19" spans="1:2" ht="15" thickBot="1" x14ac:dyDescent="0.4">
      <c r="A19" s="18" t="s">
        <v>10</v>
      </c>
      <c r="B19" s="12">
        <f t="shared" si="3"/>
        <v>240172</v>
      </c>
    </row>
    <row r="20" spans="1:2" ht="15" thickBot="1" x14ac:dyDescent="0.4">
      <c r="A20" s="13" t="s">
        <v>11</v>
      </c>
      <c r="B20" s="14">
        <f t="shared" ref="B20" si="4">B18-B19</f>
        <v>189828</v>
      </c>
    </row>
    <row r="21" spans="1:2" x14ac:dyDescent="0.35">
      <c r="A21" s="15"/>
      <c r="B21" s="17"/>
    </row>
    <row r="22" spans="1:2" x14ac:dyDescent="0.35">
      <c r="A22" s="18" t="s">
        <v>12</v>
      </c>
      <c r="B22" s="12">
        <f>SUM(B206)</f>
        <v>281795</v>
      </c>
    </row>
    <row r="23" spans="1:2" ht="15" thickBot="1" x14ac:dyDescent="0.4">
      <c r="A23" s="18" t="s">
        <v>13</v>
      </c>
      <c r="B23" s="12">
        <f>SUM(B207)</f>
        <v>166398</v>
      </c>
    </row>
    <row r="24" spans="1:2" ht="15" thickBot="1" x14ac:dyDescent="0.4">
      <c r="A24" s="13" t="s">
        <v>14</v>
      </c>
      <c r="B24" s="14">
        <f t="shared" ref="B24" si="5">B22-B23</f>
        <v>115397</v>
      </c>
    </row>
    <row r="25" spans="1:2" x14ac:dyDescent="0.35">
      <c r="A25" s="13"/>
      <c r="B25" s="17"/>
    </row>
    <row r="26" spans="1:2" x14ac:dyDescent="0.35">
      <c r="A26" s="11" t="s">
        <v>15</v>
      </c>
      <c r="B26" s="17"/>
    </row>
    <row r="27" spans="1:2" ht="15" thickBot="1" x14ac:dyDescent="0.4">
      <c r="A27" s="9"/>
      <c r="B27" s="17"/>
    </row>
    <row r="28" spans="1:2" ht="15" thickBot="1" x14ac:dyDescent="0.4">
      <c r="A28" s="7" t="s">
        <v>16</v>
      </c>
      <c r="B28" s="19"/>
    </row>
    <row r="29" spans="1:2" x14ac:dyDescent="0.35">
      <c r="A29" s="13"/>
      <c r="B29" s="17"/>
    </row>
    <row r="30" spans="1:2" x14ac:dyDescent="0.35">
      <c r="A30" s="11" t="s">
        <v>17</v>
      </c>
      <c r="B30" s="17">
        <f t="shared" ref="B30" si="6">SUM(B226)</f>
        <v>12160</v>
      </c>
    </row>
    <row r="31" spans="1:2" ht="15" thickBot="1" x14ac:dyDescent="0.4">
      <c r="A31" s="9" t="s">
        <v>18</v>
      </c>
      <c r="B31" s="17">
        <f t="shared" ref="B31" si="7">SUM(B227,B228)</f>
        <v>1000</v>
      </c>
    </row>
    <row r="32" spans="1:2" ht="15" thickBot="1" x14ac:dyDescent="0.4">
      <c r="A32" s="7" t="s">
        <v>19</v>
      </c>
      <c r="B32" s="19">
        <f t="shared" ref="B32" si="8">B30-B31</f>
        <v>11160</v>
      </c>
    </row>
    <row r="33" spans="1:2" ht="15" thickBot="1" x14ac:dyDescent="0.4">
      <c r="A33" s="7"/>
      <c r="B33" s="17"/>
    </row>
    <row r="34" spans="1:2" ht="15" thickBot="1" x14ac:dyDescent="0.4">
      <c r="A34" s="9" t="s">
        <v>20</v>
      </c>
      <c r="B34" s="20">
        <f>SUM(B10+B14+B18+B22+B30)</f>
        <v>1277890</v>
      </c>
    </row>
    <row r="35" spans="1:2" ht="15" thickBot="1" x14ac:dyDescent="0.4">
      <c r="A35" s="18" t="s">
        <v>21</v>
      </c>
      <c r="B35" s="12">
        <f>SUM(B11,B15,B19,B23,B31)</f>
        <v>755349</v>
      </c>
    </row>
    <row r="36" spans="1:2" s="63" customFormat="1" x14ac:dyDescent="0.35">
      <c r="A36" s="61" t="s">
        <v>22</v>
      </c>
      <c r="B36" s="62">
        <f t="shared" ref="B36" si="9">SUM(B34-B35)</f>
        <v>522541</v>
      </c>
    </row>
    <row r="37" spans="1:2" x14ac:dyDescent="0.35">
      <c r="A37" s="13" t="s">
        <v>23</v>
      </c>
      <c r="B37" s="21">
        <f t="shared" ref="B37" si="10">B276</f>
        <v>-539577</v>
      </c>
    </row>
    <row r="38" spans="1:2" hidden="1" x14ac:dyDescent="0.35">
      <c r="A38" s="18" t="s">
        <v>24</v>
      </c>
      <c r="B38" s="17">
        <v>0</v>
      </c>
    </row>
    <row r="39" spans="1:2" s="59" customFormat="1" x14ac:dyDescent="0.35">
      <c r="A39" s="41" t="s">
        <v>25</v>
      </c>
      <c r="B39" s="60">
        <f>SUM(B245)</f>
        <v>-40300</v>
      </c>
    </row>
    <row r="40" spans="1:2" x14ac:dyDescent="0.35">
      <c r="A40" s="15"/>
      <c r="B40" s="17"/>
    </row>
    <row r="41" spans="1:2" ht="15" thickBot="1" x14ac:dyDescent="0.4">
      <c r="B41" s="17"/>
    </row>
    <row r="42" spans="1:2" s="59" customFormat="1" ht="15" thickBot="1" x14ac:dyDescent="0.4">
      <c r="A42" s="41" t="s">
        <v>26</v>
      </c>
      <c r="B42" s="19">
        <f>SUM(B36:B41)</f>
        <v>-57336</v>
      </c>
    </row>
    <row r="43" spans="1:2" x14ac:dyDescent="0.35">
      <c r="A43" s="15"/>
      <c r="B43" s="17"/>
    </row>
    <row r="44" spans="1:2" x14ac:dyDescent="0.35">
      <c r="A44" s="15" t="s">
        <v>227</v>
      </c>
      <c r="B44" s="17">
        <v>1000</v>
      </c>
    </row>
    <row r="45" spans="1:2" ht="15" thickBot="1" x14ac:dyDescent="0.4">
      <c r="A45" s="18" t="s">
        <v>27</v>
      </c>
      <c r="B45" s="23">
        <f>SUM(B36+B37+B39+B38+B44+B41)</f>
        <v>-56336</v>
      </c>
    </row>
    <row r="46" spans="1:2" ht="15" thickBot="1" x14ac:dyDescent="0.4">
      <c r="A46" s="18"/>
      <c r="B46" s="54"/>
    </row>
    <row r="47" spans="1:2" ht="15" thickBot="1" x14ac:dyDescent="0.4">
      <c r="A47" s="65" t="s">
        <v>171</v>
      </c>
      <c r="B47" s="19">
        <f t="shared" ref="B47" si="11">SUM(B45:B46)</f>
        <v>-56336</v>
      </c>
    </row>
    <row r="48" spans="1:2" x14ac:dyDescent="0.35">
      <c r="A48" s="55" t="s">
        <v>118</v>
      </c>
      <c r="B48" s="64"/>
    </row>
    <row r="49" spans="1:2" ht="15" thickBot="1" x14ac:dyDescent="0.4">
      <c r="A49" s="25" t="s">
        <v>172</v>
      </c>
      <c r="B49" s="26"/>
    </row>
    <row r="50" spans="1:2" x14ac:dyDescent="0.35">
      <c r="A50" s="25"/>
      <c r="B50" s="22"/>
    </row>
    <row r="51" spans="1:2" ht="15" thickBot="1" x14ac:dyDescent="0.4">
      <c r="A51" s="18"/>
      <c r="B51" s="16"/>
    </row>
    <row r="52" spans="1:2" x14ac:dyDescent="0.35">
      <c r="A52" s="3"/>
      <c r="B52" s="94" t="s">
        <v>205</v>
      </c>
    </row>
    <row r="53" spans="1:2" x14ac:dyDescent="0.35">
      <c r="A53" s="3"/>
      <c r="B53" s="95" t="s">
        <v>1</v>
      </c>
    </row>
    <row r="54" spans="1:2" ht="15" thickBot="1" x14ac:dyDescent="0.4">
      <c r="A54" s="3"/>
      <c r="B54" s="96" t="s">
        <v>204</v>
      </c>
    </row>
    <row r="55" spans="1:2" x14ac:dyDescent="0.35">
      <c r="A55" s="7" t="s">
        <v>28</v>
      </c>
      <c r="B55" s="27"/>
    </row>
    <row r="56" spans="1:2" x14ac:dyDescent="0.35">
      <c r="A56" s="3" t="s">
        <v>218</v>
      </c>
      <c r="B56" s="28"/>
    </row>
    <row r="57" spans="1:2" x14ac:dyDescent="0.35">
      <c r="A57" s="11" t="s">
        <v>3</v>
      </c>
      <c r="B57" s="28">
        <v>70000</v>
      </c>
    </row>
    <row r="58" spans="1:2" x14ac:dyDescent="0.35">
      <c r="A58" s="11" t="s">
        <v>214</v>
      </c>
      <c r="B58" s="28">
        <v>15000</v>
      </c>
    </row>
    <row r="59" spans="1:2" ht="15" thickBot="1" x14ac:dyDescent="0.4">
      <c r="A59" s="9" t="s">
        <v>213</v>
      </c>
      <c r="B59" s="28">
        <v>20000</v>
      </c>
    </row>
    <row r="60" spans="1:2" ht="15" thickBot="1" x14ac:dyDescent="0.4">
      <c r="A60" s="7" t="s">
        <v>29</v>
      </c>
      <c r="B60" s="29">
        <f>SUM(B57-B58-B59)</f>
        <v>35000</v>
      </c>
    </row>
    <row r="61" spans="1:2" x14ac:dyDescent="0.35">
      <c r="A61" s="9"/>
      <c r="B61" s="130"/>
    </row>
    <row r="62" spans="1:2" x14ac:dyDescent="0.35">
      <c r="A62" s="3" t="s">
        <v>211</v>
      </c>
      <c r="B62" s="130"/>
    </row>
    <row r="63" spans="1:2" x14ac:dyDescent="0.35">
      <c r="A63" s="11" t="s">
        <v>30</v>
      </c>
      <c r="B63" s="28">
        <v>138722</v>
      </c>
    </row>
    <row r="64" spans="1:2" x14ac:dyDescent="0.35">
      <c r="A64" s="11" t="s">
        <v>214</v>
      </c>
      <c r="B64" s="28">
        <v>60010</v>
      </c>
    </row>
    <row r="65" spans="1:2" ht="15" thickBot="1" x14ac:dyDescent="0.4">
      <c r="A65" s="9" t="s">
        <v>213</v>
      </c>
      <c r="B65" s="28">
        <v>33375</v>
      </c>
    </row>
    <row r="66" spans="1:2" ht="15" thickBot="1" x14ac:dyDescent="0.4">
      <c r="A66" s="7" t="s">
        <v>31</v>
      </c>
      <c r="B66" s="29">
        <f t="shared" ref="B66" si="12">B63-(B64+B65)</f>
        <v>45337</v>
      </c>
    </row>
    <row r="67" spans="1:2" x14ac:dyDescent="0.35">
      <c r="A67" s="9"/>
      <c r="B67" s="130"/>
    </row>
    <row r="68" spans="1:2" x14ac:dyDescent="0.35">
      <c r="A68" s="3" t="s">
        <v>212</v>
      </c>
      <c r="B68" s="130"/>
    </row>
    <row r="69" spans="1:2" x14ac:dyDescent="0.35">
      <c r="A69" s="11" t="s">
        <v>3</v>
      </c>
      <c r="B69" s="28">
        <v>98720</v>
      </c>
    </row>
    <row r="70" spans="1:2" x14ac:dyDescent="0.35">
      <c r="A70" s="11" t="s">
        <v>214</v>
      </c>
      <c r="B70" s="28">
        <v>45762</v>
      </c>
    </row>
    <row r="71" spans="1:2" ht="15" thickBot="1" x14ac:dyDescent="0.4">
      <c r="A71" s="9" t="s">
        <v>213</v>
      </c>
      <c r="B71" s="28">
        <v>18542</v>
      </c>
    </row>
    <row r="72" spans="1:2" ht="15" thickBot="1" x14ac:dyDescent="0.4">
      <c r="A72" s="7" t="s">
        <v>32</v>
      </c>
      <c r="B72" s="29">
        <f>B69-(B70+B71)</f>
        <v>34416</v>
      </c>
    </row>
    <row r="73" spans="1:2" x14ac:dyDescent="0.35">
      <c r="A73" s="7"/>
      <c r="B73" s="130"/>
    </row>
    <row r="74" spans="1:2" x14ac:dyDescent="0.35">
      <c r="A74" s="7"/>
      <c r="B74" s="130"/>
    </row>
    <row r="75" spans="1:2" x14ac:dyDescent="0.35">
      <c r="A75" s="11" t="s">
        <v>206</v>
      </c>
      <c r="B75" s="28">
        <v>22270</v>
      </c>
    </row>
    <row r="76" spans="1:2" ht="15" thickBot="1" x14ac:dyDescent="0.4">
      <c r="A76" s="11" t="s">
        <v>217</v>
      </c>
      <c r="B76" s="28">
        <v>10000</v>
      </c>
    </row>
    <row r="77" spans="1:2" ht="15" thickBot="1" x14ac:dyDescent="0.4">
      <c r="A77" s="7" t="s">
        <v>33</v>
      </c>
      <c r="B77" s="29">
        <f t="shared" ref="B77" si="13">SUM(B75-B76)</f>
        <v>12270</v>
      </c>
    </row>
    <row r="78" spans="1:2" x14ac:dyDescent="0.35">
      <c r="A78" s="7"/>
      <c r="B78" s="30"/>
    </row>
    <row r="79" spans="1:2" x14ac:dyDescent="0.35">
      <c r="A79" s="9" t="s">
        <v>34</v>
      </c>
      <c r="B79" s="28">
        <v>8000</v>
      </c>
    </row>
    <row r="80" spans="1:2" ht="15" thickBot="1" x14ac:dyDescent="0.4">
      <c r="A80" s="9" t="s">
        <v>215</v>
      </c>
      <c r="B80" s="28">
        <v>4480</v>
      </c>
    </row>
    <row r="81" spans="1:2" ht="15" thickBot="1" x14ac:dyDescent="0.4">
      <c r="A81" s="3" t="s">
        <v>35</v>
      </c>
      <c r="B81" s="29">
        <f t="shared" ref="B81" si="14">SUM(B79-B80)</f>
        <v>3520</v>
      </c>
    </row>
    <row r="82" spans="1:2" x14ac:dyDescent="0.35">
      <c r="A82" s="7"/>
      <c r="B82" s="30"/>
    </row>
    <row r="83" spans="1:2" x14ac:dyDescent="0.35">
      <c r="A83" s="9" t="s">
        <v>168</v>
      </c>
      <c r="B83" s="28">
        <v>6504</v>
      </c>
    </row>
    <row r="84" spans="1:2" ht="15" thickBot="1" x14ac:dyDescent="0.4">
      <c r="A84" s="9" t="s">
        <v>169</v>
      </c>
      <c r="B84" s="28">
        <v>5300</v>
      </c>
    </row>
    <row r="85" spans="1:2" ht="15" thickBot="1" x14ac:dyDescent="0.4">
      <c r="A85" s="3" t="s">
        <v>36</v>
      </c>
      <c r="B85" s="29">
        <f>SUM(B83-B84)</f>
        <v>1204</v>
      </c>
    </row>
    <row r="86" spans="1:2" x14ac:dyDescent="0.35">
      <c r="A86" s="3"/>
      <c r="B86" s="131"/>
    </row>
    <row r="87" spans="1:2" x14ac:dyDescent="0.35">
      <c r="A87" s="3"/>
      <c r="B87" s="131"/>
    </row>
    <row r="88" spans="1:2" x14ac:dyDescent="0.35">
      <c r="A88" s="9"/>
      <c r="B88" s="28"/>
    </row>
    <row r="89" spans="1:2" ht="15" thickBot="1" x14ac:dyDescent="0.4">
      <c r="A89" s="9"/>
      <c r="B89" s="28"/>
    </row>
    <row r="90" spans="1:2" ht="15" thickBot="1" x14ac:dyDescent="0.4">
      <c r="A90" s="3"/>
      <c r="B90" s="29"/>
    </row>
    <row r="91" spans="1:2" x14ac:dyDescent="0.35">
      <c r="A91" s="3"/>
      <c r="B91" s="131"/>
    </row>
    <row r="92" spans="1:2" x14ac:dyDescent="0.35">
      <c r="A92" s="9"/>
      <c r="B92" s="130"/>
    </row>
    <row r="93" spans="1:2" x14ac:dyDescent="0.35">
      <c r="A93" s="9" t="s">
        <v>216</v>
      </c>
      <c r="B93" s="28">
        <v>56000</v>
      </c>
    </row>
    <row r="94" spans="1:2" ht="15" thickBot="1" x14ac:dyDescent="0.4">
      <c r="A94" s="9" t="s">
        <v>37</v>
      </c>
      <c r="B94" s="28">
        <v>35000</v>
      </c>
    </row>
    <row r="95" spans="1:2" ht="15" thickBot="1" x14ac:dyDescent="0.4">
      <c r="A95" s="3" t="s">
        <v>38</v>
      </c>
      <c r="B95" s="29">
        <f>SUM(B93-B94)</f>
        <v>21000</v>
      </c>
    </row>
    <row r="96" spans="1:2" x14ac:dyDescent="0.35">
      <c r="A96" s="3"/>
      <c r="B96" s="131"/>
    </row>
    <row r="97" spans="1:2" x14ac:dyDescent="0.35">
      <c r="A97" s="7" t="s">
        <v>39</v>
      </c>
      <c r="B97" s="130"/>
    </row>
    <row r="98" spans="1:2" x14ac:dyDescent="0.35">
      <c r="A98" s="11" t="s">
        <v>40</v>
      </c>
      <c r="B98" s="31">
        <f t="shared" ref="B98" si="15">SUM(B57,B63,B69,B75,B93,B83,B88,B79)</f>
        <v>400216</v>
      </c>
    </row>
    <row r="99" spans="1:2" x14ac:dyDescent="0.35">
      <c r="A99" s="11" t="s">
        <v>41</v>
      </c>
      <c r="B99" s="31">
        <f>SUM(B58+B59+B64+B65+B70+B71+B76,B94,B84,B89,B80)</f>
        <v>247469</v>
      </c>
    </row>
    <row r="100" spans="1:2" x14ac:dyDescent="0.35">
      <c r="A100" s="7" t="s">
        <v>42</v>
      </c>
      <c r="B100" s="100">
        <f t="shared" ref="B100" si="16">B98-B99</f>
        <v>152747</v>
      </c>
    </row>
    <row r="101" spans="1:2" ht="15" thickBot="1" x14ac:dyDescent="0.4">
      <c r="A101" s="25"/>
      <c r="B101" s="16"/>
    </row>
    <row r="102" spans="1:2" x14ac:dyDescent="0.35">
      <c r="A102" s="9"/>
      <c r="B102" s="68" t="s">
        <v>205</v>
      </c>
    </row>
    <row r="103" spans="1:2" x14ac:dyDescent="0.35">
      <c r="A103" s="9"/>
      <c r="B103" s="69" t="s">
        <v>1</v>
      </c>
    </row>
    <row r="104" spans="1:2" ht="15" thickBot="1" x14ac:dyDescent="0.4">
      <c r="A104" s="9"/>
      <c r="B104" s="66" t="s">
        <v>204</v>
      </c>
    </row>
    <row r="105" spans="1:2" x14ac:dyDescent="0.35">
      <c r="A105" s="7" t="s">
        <v>43</v>
      </c>
      <c r="B105" s="28"/>
    </row>
    <row r="106" spans="1:2" x14ac:dyDescent="0.35">
      <c r="A106" s="3" t="s">
        <v>219</v>
      </c>
      <c r="B106" s="28"/>
    </row>
    <row r="107" spans="1:2" x14ac:dyDescent="0.35">
      <c r="A107" s="11" t="s">
        <v>44</v>
      </c>
      <c r="B107" s="28">
        <v>14500</v>
      </c>
    </row>
    <row r="108" spans="1:2" x14ac:dyDescent="0.35">
      <c r="A108" s="11" t="s">
        <v>45</v>
      </c>
      <c r="B108" s="28"/>
    </row>
    <row r="109" spans="1:2" ht="15" thickBot="1" x14ac:dyDescent="0.4">
      <c r="A109" s="11" t="s">
        <v>7</v>
      </c>
      <c r="B109" s="28">
        <v>9250</v>
      </c>
    </row>
    <row r="110" spans="1:2" ht="15" thickBot="1" x14ac:dyDescent="0.4">
      <c r="A110" s="7" t="s">
        <v>46</v>
      </c>
      <c r="B110" s="29">
        <f t="shared" ref="B110" si="17">SUM(B107-B108-B109)</f>
        <v>5250</v>
      </c>
    </row>
    <row r="111" spans="1:2" x14ac:dyDescent="0.35">
      <c r="A111" s="9"/>
      <c r="B111" s="67"/>
    </row>
    <row r="112" spans="1:2" x14ac:dyDescent="0.35">
      <c r="A112" s="3" t="s">
        <v>220</v>
      </c>
      <c r="B112" s="67"/>
    </row>
    <row r="113" spans="1:2" x14ac:dyDescent="0.35">
      <c r="A113" s="11" t="s">
        <v>47</v>
      </c>
      <c r="B113" s="67">
        <v>34163</v>
      </c>
    </row>
    <row r="114" spans="1:2" x14ac:dyDescent="0.35">
      <c r="A114" s="11" t="s">
        <v>45</v>
      </c>
      <c r="B114" s="67">
        <v>0</v>
      </c>
    </row>
    <row r="115" spans="1:2" ht="15" thickBot="1" x14ac:dyDescent="0.4">
      <c r="A115" s="11" t="s">
        <v>7</v>
      </c>
      <c r="B115" s="67">
        <v>20571</v>
      </c>
    </row>
    <row r="116" spans="1:2" ht="15" thickBot="1" x14ac:dyDescent="0.4">
      <c r="A116" s="7" t="s">
        <v>48</v>
      </c>
      <c r="B116" s="29">
        <f>SUM(B113-B114-B115)</f>
        <v>13592</v>
      </c>
    </row>
    <row r="117" spans="1:2" x14ac:dyDescent="0.35">
      <c r="A117" s="7"/>
      <c r="B117" s="32"/>
    </row>
    <row r="118" spans="1:2" x14ac:dyDescent="0.35">
      <c r="A118" s="9"/>
      <c r="B118" s="130"/>
    </row>
    <row r="119" spans="1:2" x14ac:dyDescent="0.35">
      <c r="A119" s="3" t="s">
        <v>221</v>
      </c>
      <c r="B119" s="130"/>
    </row>
    <row r="120" spans="1:2" x14ac:dyDescent="0.35">
      <c r="A120" s="11" t="s">
        <v>47</v>
      </c>
      <c r="B120" s="28">
        <v>51630</v>
      </c>
    </row>
    <row r="121" spans="1:2" x14ac:dyDescent="0.35">
      <c r="A121" s="11" t="s">
        <v>45</v>
      </c>
      <c r="B121" s="28">
        <v>0</v>
      </c>
    </row>
    <row r="122" spans="1:2" ht="15" thickBot="1" x14ac:dyDescent="0.4">
      <c r="A122" s="11" t="s">
        <v>7</v>
      </c>
      <c r="B122" s="28">
        <v>34006</v>
      </c>
    </row>
    <row r="123" spans="1:2" ht="15" thickBot="1" x14ac:dyDescent="0.4">
      <c r="A123" s="7" t="s">
        <v>49</v>
      </c>
      <c r="B123" s="29">
        <f>SUM(B120-B121-B122)</f>
        <v>17624</v>
      </c>
    </row>
    <row r="124" spans="1:2" x14ac:dyDescent="0.35">
      <c r="A124" s="7"/>
      <c r="B124" s="32"/>
    </row>
    <row r="125" spans="1:2" x14ac:dyDescent="0.35">
      <c r="A125" s="9"/>
      <c r="B125" s="130"/>
    </row>
    <row r="126" spans="1:2" x14ac:dyDescent="0.35">
      <c r="A126" s="3" t="s">
        <v>50</v>
      </c>
      <c r="B126" s="130"/>
    </row>
    <row r="127" spans="1:2" x14ac:dyDescent="0.35">
      <c r="A127" s="11" t="s">
        <v>47</v>
      </c>
      <c r="B127" s="28">
        <v>53426</v>
      </c>
    </row>
    <row r="128" spans="1:2" x14ac:dyDescent="0.35">
      <c r="A128" s="11" t="s">
        <v>45</v>
      </c>
      <c r="B128" s="28">
        <v>0</v>
      </c>
    </row>
    <row r="129" spans="1:2" ht="15" thickBot="1" x14ac:dyDescent="0.4">
      <c r="A129" s="11" t="s">
        <v>7</v>
      </c>
      <c r="B129" s="28">
        <v>36483</v>
      </c>
    </row>
    <row r="130" spans="1:2" ht="15" thickBot="1" x14ac:dyDescent="0.4">
      <c r="A130" s="7" t="s">
        <v>51</v>
      </c>
      <c r="B130" s="29">
        <f>SUM(B127-B128-B129)</f>
        <v>16943</v>
      </c>
    </row>
    <row r="131" spans="1:2" x14ac:dyDescent="0.35">
      <c r="A131" s="7"/>
      <c r="B131" s="131"/>
    </row>
    <row r="132" spans="1:2" x14ac:dyDescent="0.35">
      <c r="A132" s="7" t="s">
        <v>52</v>
      </c>
      <c r="B132" s="130"/>
    </row>
    <row r="133" spans="1:2" x14ac:dyDescent="0.35">
      <c r="A133" s="11" t="s">
        <v>40</v>
      </c>
      <c r="B133" s="31">
        <f t="shared" ref="B133" si="18">SUM(B107,B113,B120,B127)</f>
        <v>153719</v>
      </c>
    </row>
    <row r="134" spans="1:2" x14ac:dyDescent="0.35">
      <c r="A134" s="11" t="s">
        <v>53</v>
      </c>
      <c r="B134" s="31">
        <f>SUM(B108,B114,B121,B128)</f>
        <v>0</v>
      </c>
    </row>
    <row r="135" spans="1:2" ht="15" thickBot="1" x14ac:dyDescent="0.4">
      <c r="A135" s="11" t="s">
        <v>41</v>
      </c>
      <c r="B135" s="31">
        <f>SUM(B109,B115,B122,B129)</f>
        <v>100310</v>
      </c>
    </row>
    <row r="136" spans="1:2" ht="15" thickBot="1" x14ac:dyDescent="0.4">
      <c r="A136" s="7" t="s">
        <v>42</v>
      </c>
      <c r="B136" s="29">
        <f>SUM(B133-B134-B135)</f>
        <v>53409</v>
      </c>
    </row>
    <row r="137" spans="1:2" ht="15" thickBot="1" x14ac:dyDescent="0.4">
      <c r="A137" s="13"/>
      <c r="B137" s="34"/>
    </row>
    <row r="138" spans="1:2" x14ac:dyDescent="0.35">
      <c r="A138" s="9"/>
      <c r="B138" s="68" t="s">
        <v>205</v>
      </c>
    </row>
    <row r="139" spans="1:2" x14ac:dyDescent="0.35">
      <c r="A139" s="9"/>
      <c r="B139" s="69" t="s">
        <v>1</v>
      </c>
    </row>
    <row r="140" spans="1:2" ht="15" thickBot="1" x14ac:dyDescent="0.4">
      <c r="A140" s="9"/>
      <c r="B140" s="66" t="s">
        <v>204</v>
      </c>
    </row>
    <row r="141" spans="1:2" x14ac:dyDescent="0.35">
      <c r="A141" s="7" t="s">
        <v>54</v>
      </c>
      <c r="B141" s="28"/>
    </row>
    <row r="142" spans="1:2" x14ac:dyDescent="0.35">
      <c r="A142" s="9" t="s">
        <v>55</v>
      </c>
      <c r="B142" s="28">
        <v>18000</v>
      </c>
    </row>
    <row r="143" spans="1:2" ht="15" thickBot="1" x14ac:dyDescent="0.4">
      <c r="A143" s="9" t="s">
        <v>56</v>
      </c>
      <c r="B143" s="28">
        <v>13400</v>
      </c>
    </row>
    <row r="144" spans="1:2" ht="15" thickBot="1" x14ac:dyDescent="0.4">
      <c r="A144" s="3" t="s">
        <v>57</v>
      </c>
      <c r="B144" s="29">
        <f>B142-B143</f>
        <v>4600</v>
      </c>
    </row>
    <row r="145" spans="1:2" x14ac:dyDescent="0.35">
      <c r="A145" s="9"/>
      <c r="B145" s="28"/>
    </row>
    <row r="146" spans="1:2" x14ac:dyDescent="0.35">
      <c r="A146" s="11" t="s">
        <v>202</v>
      </c>
      <c r="B146" s="28">
        <v>275670</v>
      </c>
    </row>
    <row r="147" spans="1:2" ht="15" thickBot="1" x14ac:dyDescent="0.4">
      <c r="A147" s="11" t="s">
        <v>58</v>
      </c>
      <c r="B147" s="28">
        <v>137262</v>
      </c>
    </row>
    <row r="148" spans="1:2" ht="15" thickBot="1" x14ac:dyDescent="0.4">
      <c r="A148" s="7" t="s">
        <v>59</v>
      </c>
      <c r="B148" s="29">
        <f t="shared" ref="B148" si="19">B146-B147</f>
        <v>138408</v>
      </c>
    </row>
    <row r="149" spans="1:2" x14ac:dyDescent="0.35">
      <c r="A149" s="7"/>
      <c r="B149" s="30"/>
    </row>
    <row r="150" spans="1:2" x14ac:dyDescent="0.35">
      <c r="A150" s="11" t="s">
        <v>60</v>
      </c>
      <c r="B150" s="28">
        <v>27000</v>
      </c>
    </row>
    <row r="151" spans="1:2" ht="15" thickBot="1" x14ac:dyDescent="0.4">
      <c r="A151" s="11" t="s">
        <v>61</v>
      </c>
      <c r="B151" s="28">
        <v>14500</v>
      </c>
    </row>
    <row r="152" spans="1:2" ht="15" thickBot="1" x14ac:dyDescent="0.4">
      <c r="A152" s="7" t="s">
        <v>62</v>
      </c>
      <c r="B152" s="29">
        <f>SUM(B150-B151)</f>
        <v>12500</v>
      </c>
    </row>
    <row r="153" spans="1:2" x14ac:dyDescent="0.35">
      <c r="A153" s="7"/>
      <c r="B153" s="30"/>
    </row>
    <row r="154" spans="1:2" x14ac:dyDescent="0.35">
      <c r="A154" s="11" t="s">
        <v>63</v>
      </c>
      <c r="B154" s="28">
        <v>109330</v>
      </c>
    </row>
    <row r="155" spans="1:2" ht="15" thickBot="1" x14ac:dyDescent="0.4">
      <c r="A155" s="11" t="s">
        <v>64</v>
      </c>
      <c r="B155" s="28">
        <v>75010</v>
      </c>
    </row>
    <row r="156" spans="1:2" ht="15" thickBot="1" x14ac:dyDescent="0.4">
      <c r="A156" s="7" t="s">
        <v>65</v>
      </c>
      <c r="B156" s="29">
        <f t="shared" ref="B156" si="20">B154-B155</f>
        <v>34320</v>
      </c>
    </row>
    <row r="157" spans="1:2" x14ac:dyDescent="0.35">
      <c r="A157" s="7"/>
      <c r="B157" s="30"/>
    </row>
    <row r="158" spans="1:2" x14ac:dyDescent="0.35">
      <c r="A158" s="11"/>
      <c r="B158" s="28">
        <v>0</v>
      </c>
    </row>
    <row r="159" spans="1:2" ht="15" thickBot="1" x14ac:dyDescent="0.4">
      <c r="A159" s="11"/>
      <c r="B159" s="28">
        <v>0</v>
      </c>
    </row>
    <row r="160" spans="1:2" ht="15" thickBot="1" x14ac:dyDescent="0.4">
      <c r="A160" s="7" t="s">
        <v>170</v>
      </c>
      <c r="B160" s="29">
        <f t="shared" ref="B160" si="21">B158-B159</f>
        <v>0</v>
      </c>
    </row>
    <row r="161" spans="1:2" x14ac:dyDescent="0.35">
      <c r="A161" s="7"/>
      <c r="B161" s="30"/>
    </row>
    <row r="162" spans="1:2" x14ac:dyDescent="0.35">
      <c r="A162" s="7" t="s">
        <v>66</v>
      </c>
      <c r="B162" s="28"/>
    </row>
    <row r="163" spans="1:2" x14ac:dyDescent="0.35">
      <c r="A163" s="11" t="s">
        <v>40</v>
      </c>
      <c r="B163" s="31">
        <f t="shared" ref="B163:B165" si="22">B142+B146+B150+B154+B158</f>
        <v>430000</v>
      </c>
    </row>
    <row r="164" spans="1:2" ht="15" thickBot="1" x14ac:dyDescent="0.4">
      <c r="A164" s="11" t="s">
        <v>41</v>
      </c>
      <c r="B164" s="31">
        <f t="shared" si="22"/>
        <v>240172</v>
      </c>
    </row>
    <row r="165" spans="1:2" ht="15" thickBot="1" x14ac:dyDescent="0.4">
      <c r="A165" s="7" t="s">
        <v>42</v>
      </c>
      <c r="B165" s="29">
        <f t="shared" si="22"/>
        <v>189828</v>
      </c>
    </row>
    <row r="166" spans="1:2" ht="15" thickBot="1" x14ac:dyDescent="0.4">
      <c r="A166" s="13"/>
      <c r="B166" s="35"/>
    </row>
    <row r="167" spans="1:2" x14ac:dyDescent="0.35">
      <c r="A167" s="9"/>
      <c r="B167" s="68" t="s">
        <v>205</v>
      </c>
    </row>
    <row r="168" spans="1:2" x14ac:dyDescent="0.35">
      <c r="A168" s="9"/>
      <c r="B168" s="69" t="s">
        <v>1</v>
      </c>
    </row>
    <row r="169" spans="1:2" ht="15" thickBot="1" x14ac:dyDescent="0.4">
      <c r="A169" s="9"/>
      <c r="B169" s="66" t="s">
        <v>204</v>
      </c>
    </row>
    <row r="170" spans="1:2" x14ac:dyDescent="0.35">
      <c r="A170" s="7" t="s">
        <v>67</v>
      </c>
      <c r="B170" s="36"/>
    </row>
    <row r="171" spans="1:2" x14ac:dyDescent="0.35">
      <c r="A171" s="11" t="s">
        <v>68</v>
      </c>
      <c r="B171" s="36">
        <v>17360</v>
      </c>
    </row>
    <row r="172" spans="1:2" ht="15" thickBot="1" x14ac:dyDescent="0.4">
      <c r="A172" s="11" t="s">
        <v>69</v>
      </c>
      <c r="B172" s="36">
        <v>11484</v>
      </c>
    </row>
    <row r="173" spans="1:2" ht="15" thickBot="1" x14ac:dyDescent="0.4">
      <c r="A173" s="7" t="s">
        <v>70</v>
      </c>
      <c r="B173" s="29">
        <f>B171-B172</f>
        <v>5876</v>
      </c>
    </row>
    <row r="174" spans="1:2" x14ac:dyDescent="0.35">
      <c r="A174" s="7"/>
      <c r="B174" s="132"/>
    </row>
    <row r="175" spans="1:2" x14ac:dyDescent="0.35">
      <c r="A175" s="7"/>
      <c r="B175" s="132"/>
    </row>
    <row r="176" spans="1:2" x14ac:dyDescent="0.35">
      <c r="A176" s="11" t="s">
        <v>71</v>
      </c>
      <c r="B176" s="36">
        <v>33160</v>
      </c>
    </row>
    <row r="177" spans="1:3" ht="15" thickBot="1" x14ac:dyDescent="0.4">
      <c r="A177" s="11" t="s">
        <v>72</v>
      </c>
      <c r="B177" s="36">
        <v>21554</v>
      </c>
    </row>
    <row r="178" spans="1:3" ht="15" thickBot="1" x14ac:dyDescent="0.4">
      <c r="A178" s="7" t="s">
        <v>73</v>
      </c>
      <c r="B178" s="29">
        <f>B176-B177</f>
        <v>11606</v>
      </c>
    </row>
    <row r="179" spans="1:3" x14ac:dyDescent="0.35">
      <c r="A179" s="7"/>
      <c r="B179" s="132"/>
    </row>
    <row r="180" spans="1:3" x14ac:dyDescent="0.35">
      <c r="A180" s="7"/>
      <c r="B180" s="132"/>
    </row>
    <row r="181" spans="1:3" x14ac:dyDescent="0.35">
      <c r="A181" s="11" t="s">
        <v>74</v>
      </c>
      <c r="B181" s="36">
        <v>162000</v>
      </c>
    </row>
    <row r="182" spans="1:3" ht="15" thickBot="1" x14ac:dyDescent="0.4">
      <c r="A182" s="11" t="s">
        <v>75</v>
      </c>
      <c r="B182" s="36">
        <v>111000</v>
      </c>
    </row>
    <row r="183" spans="1:3" ht="15" thickBot="1" x14ac:dyDescent="0.4">
      <c r="A183" s="7" t="s">
        <v>76</v>
      </c>
      <c r="B183" s="29">
        <f>B181-B182</f>
        <v>51000</v>
      </c>
    </row>
    <row r="184" spans="1:3" x14ac:dyDescent="0.35">
      <c r="A184" s="9"/>
      <c r="B184" s="36"/>
    </row>
    <row r="185" spans="1:3" x14ac:dyDescent="0.35">
      <c r="A185" s="11" t="s">
        <v>222</v>
      </c>
      <c r="B185" s="36">
        <v>19000</v>
      </c>
    </row>
    <row r="186" spans="1:3" ht="15" thickBot="1" x14ac:dyDescent="0.4">
      <c r="A186" s="11" t="s">
        <v>77</v>
      </c>
      <c r="B186" s="36">
        <v>7790</v>
      </c>
      <c r="C186" s="52"/>
    </row>
    <row r="187" spans="1:3" ht="15" thickBot="1" x14ac:dyDescent="0.4">
      <c r="A187" s="7" t="s">
        <v>78</v>
      </c>
      <c r="B187" s="29">
        <f>B185-B186</f>
        <v>11210</v>
      </c>
      <c r="C187" s="53"/>
    </row>
    <row r="188" spans="1:3" x14ac:dyDescent="0.35">
      <c r="A188" s="9"/>
      <c r="B188" s="36"/>
    </row>
    <row r="189" spans="1:3" x14ac:dyDescent="0.35">
      <c r="A189" s="11" t="s">
        <v>79</v>
      </c>
      <c r="B189" s="36">
        <v>30000</v>
      </c>
      <c r="C189" s="53"/>
    </row>
    <row r="190" spans="1:3" ht="15" thickBot="1" x14ac:dyDescent="0.4">
      <c r="A190" s="11" t="s">
        <v>80</v>
      </c>
      <c r="B190" s="36">
        <v>7000</v>
      </c>
    </row>
    <row r="191" spans="1:3" ht="15" thickBot="1" x14ac:dyDescent="0.4">
      <c r="A191" s="7" t="s">
        <v>78</v>
      </c>
      <c r="B191" s="29">
        <f t="shared" ref="B191" si="23">B189-B190</f>
        <v>23000</v>
      </c>
    </row>
    <row r="192" spans="1:3" x14ac:dyDescent="0.35">
      <c r="A192" s="9"/>
      <c r="B192" s="36"/>
    </row>
    <row r="193" spans="1:2" x14ac:dyDescent="0.35">
      <c r="A193" s="11" t="s">
        <v>81</v>
      </c>
      <c r="B193" s="36">
        <f>SUM(B327)</f>
        <v>20275</v>
      </c>
    </row>
    <row r="194" spans="1:2" ht="15" thickBot="1" x14ac:dyDescent="0.4">
      <c r="A194" s="11" t="s">
        <v>82</v>
      </c>
      <c r="B194" s="36">
        <f>SUM(B328)</f>
        <v>7570</v>
      </c>
    </row>
    <row r="195" spans="1:2" ht="15" thickBot="1" x14ac:dyDescent="0.4">
      <c r="A195" s="7" t="s">
        <v>83</v>
      </c>
      <c r="B195" s="29">
        <f t="shared" ref="B195" si="24">SUM(B193-B194)</f>
        <v>12705</v>
      </c>
    </row>
    <row r="196" spans="1:2" x14ac:dyDescent="0.35">
      <c r="A196" s="9"/>
      <c r="B196" s="36"/>
    </row>
    <row r="197" spans="1:2" x14ac:dyDescent="0.35">
      <c r="A197" s="11" t="s">
        <v>84</v>
      </c>
      <c r="B197" s="36">
        <v>0</v>
      </c>
    </row>
    <row r="198" spans="1:2" ht="15" thickBot="1" x14ac:dyDescent="0.4">
      <c r="A198" s="11" t="s">
        <v>167</v>
      </c>
      <c r="B198" s="37">
        <v>0</v>
      </c>
    </row>
    <row r="199" spans="1:2" ht="15" thickBot="1" x14ac:dyDescent="0.4">
      <c r="A199" s="7" t="s">
        <v>85</v>
      </c>
      <c r="B199" s="29">
        <v>0</v>
      </c>
    </row>
    <row r="200" spans="1:2" x14ac:dyDescent="0.35">
      <c r="A200" s="7"/>
      <c r="B200" s="38"/>
    </row>
    <row r="201" spans="1:2" x14ac:dyDescent="0.35">
      <c r="A201" s="11"/>
      <c r="B201" s="36"/>
    </row>
    <row r="202" spans="1:2" ht="15" thickBot="1" x14ac:dyDescent="0.4">
      <c r="A202" s="11"/>
      <c r="B202" s="36"/>
    </row>
    <row r="203" spans="1:2" ht="15" thickBot="1" x14ac:dyDescent="0.4">
      <c r="A203" s="7"/>
      <c r="B203" s="29"/>
    </row>
    <row r="204" spans="1:2" x14ac:dyDescent="0.35">
      <c r="A204" s="9"/>
      <c r="B204" s="38"/>
    </row>
    <row r="205" spans="1:2" x14ac:dyDescent="0.35">
      <c r="A205" s="7" t="s">
        <v>86</v>
      </c>
      <c r="B205" s="36"/>
    </row>
    <row r="206" spans="1:2" x14ac:dyDescent="0.35">
      <c r="A206" s="11" t="s">
        <v>40</v>
      </c>
      <c r="B206" s="31">
        <f>B171+B189+B193+B197+B201+B185+B176+B181</f>
        <v>281795</v>
      </c>
    </row>
    <row r="207" spans="1:2" ht="15" thickBot="1" x14ac:dyDescent="0.4">
      <c r="A207" s="11" t="s">
        <v>41</v>
      </c>
      <c r="B207" s="31">
        <f t="shared" ref="B207" si="25">B172+B194+B198+B202+B190+B186+B177+B182</f>
        <v>166398</v>
      </c>
    </row>
    <row r="208" spans="1:2" ht="15" thickBot="1" x14ac:dyDescent="0.4">
      <c r="A208" s="13" t="s">
        <v>42</v>
      </c>
      <c r="B208" s="29">
        <f t="shared" ref="B208" si="26">B206-B207</f>
        <v>115397</v>
      </c>
    </row>
    <row r="209" spans="1:2" ht="15" thickBot="1" x14ac:dyDescent="0.4">
      <c r="A209" s="13"/>
      <c r="B209" s="39"/>
    </row>
    <row r="210" spans="1:2" x14ac:dyDescent="0.35">
      <c r="A210" s="9"/>
      <c r="B210" s="68" t="s">
        <v>205</v>
      </c>
    </row>
    <row r="211" spans="1:2" x14ac:dyDescent="0.35">
      <c r="A211" s="9"/>
      <c r="B211" s="69" t="s">
        <v>1</v>
      </c>
    </row>
    <row r="212" spans="1:2" ht="15" thickBot="1" x14ac:dyDescent="0.4">
      <c r="A212" s="3" t="s">
        <v>87</v>
      </c>
      <c r="B212" s="66" t="s">
        <v>204</v>
      </c>
    </row>
    <row r="213" spans="1:2" x14ac:dyDescent="0.35">
      <c r="A213" s="9" t="s">
        <v>88</v>
      </c>
      <c r="B213" s="36">
        <v>2160</v>
      </c>
    </row>
    <row r="214" spans="1:2" ht="15" thickBot="1" x14ac:dyDescent="0.4">
      <c r="A214" s="9" t="s">
        <v>89</v>
      </c>
      <c r="B214" s="37">
        <v>0</v>
      </c>
    </row>
    <row r="215" spans="1:2" ht="15" thickBot="1" x14ac:dyDescent="0.4">
      <c r="A215" s="3" t="s">
        <v>90</v>
      </c>
      <c r="B215" s="29">
        <f t="shared" ref="B215" si="27">B213-B214</f>
        <v>2160</v>
      </c>
    </row>
    <row r="216" spans="1:2" x14ac:dyDescent="0.35">
      <c r="A216" s="3"/>
      <c r="B216" s="38"/>
    </row>
    <row r="217" spans="1:2" x14ac:dyDescent="0.35">
      <c r="A217" s="11" t="s">
        <v>91</v>
      </c>
      <c r="B217" s="36">
        <v>5000</v>
      </c>
    </row>
    <row r="218" spans="1:2" ht="15" thickBot="1" x14ac:dyDescent="0.4">
      <c r="A218" s="11" t="s">
        <v>92</v>
      </c>
      <c r="B218" s="36">
        <v>0</v>
      </c>
    </row>
    <row r="219" spans="1:2" ht="15" thickBot="1" x14ac:dyDescent="0.4">
      <c r="A219" s="7" t="s">
        <v>93</v>
      </c>
      <c r="B219" s="29">
        <f t="shared" ref="B219" si="28">B217-B218</f>
        <v>5000</v>
      </c>
    </row>
    <row r="220" spans="1:2" x14ac:dyDescent="0.35">
      <c r="A220" s="9"/>
      <c r="B220" s="36"/>
    </row>
    <row r="221" spans="1:2" x14ac:dyDescent="0.35">
      <c r="A221" s="11" t="s">
        <v>94</v>
      </c>
      <c r="B221" s="36">
        <v>5000</v>
      </c>
    </row>
    <row r="222" spans="1:2" ht="15" thickBot="1" x14ac:dyDescent="0.4">
      <c r="A222" s="11" t="s">
        <v>95</v>
      </c>
      <c r="B222" s="36">
        <v>0</v>
      </c>
    </row>
    <row r="223" spans="1:2" ht="15" thickBot="1" x14ac:dyDescent="0.4">
      <c r="A223" s="7" t="s">
        <v>96</v>
      </c>
      <c r="B223" s="29">
        <f t="shared" ref="B223" si="29">B221-B222</f>
        <v>5000</v>
      </c>
    </row>
    <row r="224" spans="1:2" x14ac:dyDescent="0.35">
      <c r="A224" s="7"/>
      <c r="B224" s="38"/>
    </row>
    <row r="225" spans="1:2" x14ac:dyDescent="0.35">
      <c r="A225" s="7" t="s">
        <v>97</v>
      </c>
      <c r="B225" s="38"/>
    </row>
    <row r="226" spans="1:2" x14ac:dyDescent="0.35">
      <c r="A226" s="11" t="s">
        <v>98</v>
      </c>
      <c r="B226" s="36">
        <f t="shared" ref="B226" si="30">SUM(B213,B217,B221)</f>
        <v>12160</v>
      </c>
    </row>
    <row r="227" spans="1:2" x14ac:dyDescent="0.35">
      <c r="A227" s="11" t="s">
        <v>99</v>
      </c>
      <c r="B227" s="36">
        <f t="shared" ref="B227" si="31">SUM(B214,B218,B222)</f>
        <v>0</v>
      </c>
    </row>
    <row r="228" spans="1:2" ht="15" thickBot="1" x14ac:dyDescent="0.4">
      <c r="A228" s="11" t="s">
        <v>53</v>
      </c>
      <c r="B228" s="36">
        <v>1000</v>
      </c>
    </row>
    <row r="229" spans="1:2" ht="15" thickBot="1" x14ac:dyDescent="0.4">
      <c r="A229" s="7" t="s">
        <v>100</v>
      </c>
      <c r="B229" s="29">
        <f t="shared" ref="B229" si="32">SUM(B226-B227-B228)</f>
        <v>11160</v>
      </c>
    </row>
    <row r="230" spans="1:2" x14ac:dyDescent="0.35">
      <c r="A230" s="7"/>
      <c r="B230" s="24"/>
    </row>
    <row r="231" spans="1:2" ht="15" thickBot="1" x14ac:dyDescent="0.4">
      <c r="A231" s="13"/>
      <c r="B231" s="35"/>
    </row>
    <row r="232" spans="1:2" x14ac:dyDescent="0.35">
      <c r="A232" s="40" t="s">
        <v>101</v>
      </c>
      <c r="B232" s="68" t="s">
        <v>205</v>
      </c>
    </row>
    <row r="233" spans="1:2" x14ac:dyDescent="0.35">
      <c r="A233" s="41"/>
      <c r="B233" s="69" t="s">
        <v>1</v>
      </c>
    </row>
    <row r="234" spans="1:2" ht="15" thickBot="1" x14ac:dyDescent="0.4">
      <c r="A234" s="42"/>
      <c r="B234" s="66" t="s">
        <v>204</v>
      </c>
    </row>
    <row r="235" spans="1:2" x14ac:dyDescent="0.35">
      <c r="A235" s="11" t="s">
        <v>102</v>
      </c>
      <c r="B235" s="43">
        <v>-7300</v>
      </c>
    </row>
    <row r="236" spans="1:2" x14ac:dyDescent="0.35">
      <c r="A236" s="11" t="s">
        <v>103</v>
      </c>
      <c r="B236" s="36">
        <v>-1300</v>
      </c>
    </row>
    <row r="237" spans="1:2" x14ac:dyDescent="0.35">
      <c r="A237" s="44" t="s">
        <v>203</v>
      </c>
      <c r="B237" s="36">
        <v>-3200</v>
      </c>
    </row>
    <row r="238" spans="1:2" x14ac:dyDescent="0.35">
      <c r="A238" s="11" t="s">
        <v>104</v>
      </c>
      <c r="B238" s="36">
        <v>-4000</v>
      </c>
    </row>
    <row r="239" spans="1:2" x14ac:dyDescent="0.35">
      <c r="A239" s="9" t="s">
        <v>105</v>
      </c>
      <c r="B239" s="36">
        <v>-2000</v>
      </c>
    </row>
    <row r="240" spans="1:2" x14ac:dyDescent="0.35">
      <c r="A240" s="9" t="s">
        <v>106</v>
      </c>
      <c r="B240" s="36">
        <v>-2500</v>
      </c>
    </row>
    <row r="241" spans="1:2" x14ac:dyDescent="0.35">
      <c r="A241" s="9" t="s">
        <v>107</v>
      </c>
      <c r="B241" s="36">
        <v>-4000</v>
      </c>
    </row>
    <row r="242" spans="1:2" x14ac:dyDescent="0.35">
      <c r="A242" s="11" t="s">
        <v>108</v>
      </c>
      <c r="B242" s="36">
        <v>-2000</v>
      </c>
    </row>
    <row r="243" spans="1:2" x14ac:dyDescent="0.35">
      <c r="A243" s="9" t="s">
        <v>109</v>
      </c>
      <c r="B243" s="36">
        <v>-3000</v>
      </c>
    </row>
    <row r="244" spans="1:2" ht="15" thickBot="1" x14ac:dyDescent="0.4">
      <c r="A244" s="9" t="s">
        <v>110</v>
      </c>
      <c r="B244" s="36">
        <v>-11000</v>
      </c>
    </row>
    <row r="245" spans="1:2" ht="15" thickBot="1" x14ac:dyDescent="0.4">
      <c r="A245" s="45" t="s">
        <v>111</v>
      </c>
      <c r="B245" s="46">
        <f t="shared" ref="B245" si="33">SUM(B235:B244)</f>
        <v>-40300</v>
      </c>
    </row>
    <row r="246" spans="1:2" x14ac:dyDescent="0.35">
      <c r="A246" s="47"/>
      <c r="B246" s="22"/>
    </row>
    <row r="247" spans="1:2" x14ac:dyDescent="0.35">
      <c r="A247" s="9"/>
      <c r="B247" s="33"/>
    </row>
    <row r="248" spans="1:2" ht="15" thickBot="1" x14ac:dyDescent="0.4">
      <c r="A248" s="7" t="s">
        <v>112</v>
      </c>
      <c r="B248" s="1"/>
    </row>
    <row r="249" spans="1:2" ht="15" thickTop="1" x14ac:dyDescent="0.35">
      <c r="A249" s="48"/>
      <c r="B249" s="4" t="s">
        <v>166</v>
      </c>
    </row>
    <row r="250" spans="1:2" x14ac:dyDescent="0.35">
      <c r="A250" s="15"/>
      <c r="B250" s="5" t="s">
        <v>1</v>
      </c>
    </row>
    <row r="251" spans="1:2" ht="15" thickBot="1" x14ac:dyDescent="0.4">
      <c r="A251" s="42"/>
      <c r="B251" s="6" t="s">
        <v>174</v>
      </c>
    </row>
    <row r="252" spans="1:2" x14ac:dyDescent="0.35">
      <c r="A252" s="11" t="s">
        <v>173</v>
      </c>
      <c r="B252" s="36">
        <v>-6000</v>
      </c>
    </row>
    <row r="253" spans="1:2" x14ac:dyDescent="0.35">
      <c r="A253" s="11" t="s">
        <v>113</v>
      </c>
      <c r="B253" s="36">
        <v>-11500</v>
      </c>
    </row>
    <row r="254" spans="1:2" x14ac:dyDescent="0.35">
      <c r="A254" s="11" t="s">
        <v>114</v>
      </c>
      <c r="B254" s="36">
        <v>-1000</v>
      </c>
    </row>
    <row r="255" spans="1:2" x14ac:dyDescent="0.35">
      <c r="A255" s="44" t="s">
        <v>115</v>
      </c>
      <c r="B255" s="36">
        <v>-1100</v>
      </c>
    </row>
    <row r="256" spans="1:2" x14ac:dyDescent="0.35">
      <c r="A256" s="11" t="s">
        <v>116</v>
      </c>
      <c r="B256" s="36">
        <v>-8000</v>
      </c>
    </row>
    <row r="257" spans="1:2" x14ac:dyDescent="0.35">
      <c r="A257" s="11" t="s">
        <v>117</v>
      </c>
      <c r="B257" s="36">
        <v>-37000</v>
      </c>
    </row>
    <row r="258" spans="1:2" x14ac:dyDescent="0.35">
      <c r="A258" s="11" t="s">
        <v>118</v>
      </c>
      <c r="B258" s="36">
        <v>0</v>
      </c>
    </row>
    <row r="259" spans="1:2" x14ac:dyDescent="0.35">
      <c r="A259" s="11" t="s">
        <v>119</v>
      </c>
      <c r="B259" s="36">
        <v>-3000</v>
      </c>
    </row>
    <row r="260" spans="1:2" x14ac:dyDescent="0.35">
      <c r="A260" s="11" t="s">
        <v>120</v>
      </c>
      <c r="B260" s="36">
        <v>-600</v>
      </c>
    </row>
    <row r="261" spans="1:2" x14ac:dyDescent="0.35">
      <c r="A261" s="11" t="s">
        <v>121</v>
      </c>
      <c r="B261" s="36">
        <v>-2000</v>
      </c>
    </row>
    <row r="262" spans="1:2" x14ac:dyDescent="0.35">
      <c r="A262" s="11" t="s">
        <v>122</v>
      </c>
      <c r="B262" s="36">
        <v>-27000</v>
      </c>
    </row>
    <row r="263" spans="1:2" x14ac:dyDescent="0.35">
      <c r="A263" s="11" t="s">
        <v>123</v>
      </c>
      <c r="B263" s="36">
        <v>-5000</v>
      </c>
    </row>
    <row r="264" spans="1:2" x14ac:dyDescent="0.35">
      <c r="A264" s="11" t="s">
        <v>124</v>
      </c>
      <c r="B264" s="36">
        <v>-2000</v>
      </c>
    </row>
    <row r="265" spans="1:2" x14ac:dyDescent="0.35">
      <c r="A265" s="11" t="s">
        <v>125</v>
      </c>
      <c r="B265" s="36">
        <v>-6000</v>
      </c>
    </row>
    <row r="266" spans="1:2" x14ac:dyDescent="0.35">
      <c r="A266" s="11" t="s">
        <v>126</v>
      </c>
      <c r="B266" s="36">
        <v>-3000</v>
      </c>
    </row>
    <row r="267" spans="1:2" x14ac:dyDescent="0.35">
      <c r="A267" s="11" t="s">
        <v>127</v>
      </c>
      <c r="B267" s="36">
        <v>-17448</v>
      </c>
    </row>
    <row r="268" spans="1:2" x14ac:dyDescent="0.35">
      <c r="A268" s="11" t="s">
        <v>128</v>
      </c>
      <c r="B268" s="36">
        <v>-12000</v>
      </c>
    </row>
    <row r="269" spans="1:2" x14ac:dyDescent="0.35">
      <c r="A269" s="11" t="s">
        <v>129</v>
      </c>
      <c r="B269" s="36">
        <v>-11700</v>
      </c>
    </row>
    <row r="270" spans="1:2" x14ac:dyDescent="0.35">
      <c r="A270" s="11" t="s">
        <v>175</v>
      </c>
      <c r="B270" s="36">
        <v>-1000</v>
      </c>
    </row>
    <row r="271" spans="1:2" x14ac:dyDescent="0.35">
      <c r="A271" s="9" t="s">
        <v>231</v>
      </c>
      <c r="B271" s="36">
        <v>-319260</v>
      </c>
    </row>
    <row r="272" spans="1:2" x14ac:dyDescent="0.35">
      <c r="A272" s="11" t="s">
        <v>130</v>
      </c>
      <c r="B272" s="36">
        <v>-26500</v>
      </c>
    </row>
    <row r="273" spans="1:2" x14ac:dyDescent="0.35">
      <c r="A273" s="11" t="s">
        <v>131</v>
      </c>
      <c r="B273" s="36">
        <v>-500</v>
      </c>
    </row>
    <row r="274" spans="1:2" x14ac:dyDescent="0.35">
      <c r="A274" s="11" t="s">
        <v>132</v>
      </c>
      <c r="B274" s="36">
        <v>-25969</v>
      </c>
    </row>
    <row r="275" spans="1:2" x14ac:dyDescent="0.35">
      <c r="A275" s="9" t="s">
        <v>230</v>
      </c>
      <c r="B275" s="36">
        <v>-12000</v>
      </c>
    </row>
    <row r="276" spans="1:2" ht="15" thickBot="1" x14ac:dyDescent="0.4">
      <c r="A276" s="3" t="s">
        <v>133</v>
      </c>
      <c r="B276" s="49">
        <f t="shared" ref="B276" si="34">SUM(B252:B275)</f>
        <v>-539577</v>
      </c>
    </row>
    <row r="277" spans="1:2" x14ac:dyDescent="0.35">
      <c r="A277" s="7"/>
      <c r="B277" s="33"/>
    </row>
    <row r="278" spans="1:2" ht="15" thickBot="1" x14ac:dyDescent="0.4">
      <c r="A278" s="7" t="s">
        <v>134</v>
      </c>
      <c r="B278" s="1"/>
    </row>
    <row r="279" spans="1:2" ht="15" thickTop="1" x14ac:dyDescent="0.35">
      <c r="A279" s="48"/>
      <c r="B279" s="68" t="s">
        <v>205</v>
      </c>
    </row>
    <row r="280" spans="1:2" x14ac:dyDescent="0.35">
      <c r="A280" s="15"/>
      <c r="B280" s="69" t="s">
        <v>1</v>
      </c>
    </row>
    <row r="281" spans="1:2" ht="15" thickBot="1" x14ac:dyDescent="0.4">
      <c r="A281" s="42"/>
      <c r="B281" s="66" t="s">
        <v>204</v>
      </c>
    </row>
    <row r="282" spans="1:2" x14ac:dyDescent="0.35">
      <c r="A282" s="11"/>
      <c r="B282" s="36"/>
    </row>
    <row r="283" spans="1:2" x14ac:dyDescent="0.35">
      <c r="A283" s="11"/>
      <c r="B283" s="36"/>
    </row>
    <row r="284" spans="1:2" ht="15" thickBot="1" x14ac:dyDescent="0.4">
      <c r="A284" s="11"/>
      <c r="B284" s="36"/>
    </row>
    <row r="285" spans="1:2" ht="15" thickBot="1" x14ac:dyDescent="0.4">
      <c r="A285" s="7"/>
      <c r="B285" s="50"/>
    </row>
    <row r="286" spans="1:2" x14ac:dyDescent="0.35">
      <c r="A286" s="7"/>
      <c r="B286" s="36"/>
    </row>
    <row r="287" spans="1:2" x14ac:dyDescent="0.35">
      <c r="A287" s="11" t="s">
        <v>207</v>
      </c>
      <c r="B287" s="36">
        <v>2000</v>
      </c>
    </row>
    <row r="288" spans="1:2" x14ac:dyDescent="0.35">
      <c r="A288" s="11" t="s">
        <v>135</v>
      </c>
      <c r="B288" s="36">
        <v>600</v>
      </c>
    </row>
    <row r="289" spans="1:2" ht="15" thickBot="1" x14ac:dyDescent="0.4">
      <c r="A289" s="11" t="s">
        <v>136</v>
      </c>
      <c r="B289" s="36">
        <v>100</v>
      </c>
    </row>
    <row r="290" spans="1:2" ht="15" thickBot="1" x14ac:dyDescent="0.4">
      <c r="A290" s="7" t="s">
        <v>137</v>
      </c>
      <c r="B290" s="50">
        <f>SUM(B287-B288-B289)</f>
        <v>1300</v>
      </c>
    </row>
    <row r="291" spans="1:2" ht="15" thickBot="1" x14ac:dyDescent="0.4">
      <c r="A291" s="7"/>
      <c r="B291" s="43"/>
    </row>
    <row r="292" spans="1:2" x14ac:dyDescent="0.35">
      <c r="A292" s="7"/>
      <c r="B292" s="43"/>
    </row>
    <row r="293" spans="1:2" x14ac:dyDescent="0.35">
      <c r="A293" s="11" t="s">
        <v>226</v>
      </c>
      <c r="B293" s="36">
        <v>4000</v>
      </c>
    </row>
    <row r="294" spans="1:2" x14ac:dyDescent="0.35">
      <c r="A294" s="11" t="s">
        <v>228</v>
      </c>
      <c r="B294" s="36">
        <v>2000</v>
      </c>
    </row>
    <row r="295" spans="1:2" ht="15" thickBot="1" x14ac:dyDescent="0.4">
      <c r="A295" s="11" t="s">
        <v>229</v>
      </c>
      <c r="B295" s="36">
        <v>0</v>
      </c>
    </row>
    <row r="296" spans="1:2" ht="15" thickBot="1" x14ac:dyDescent="0.4">
      <c r="A296" s="13" t="s">
        <v>138</v>
      </c>
      <c r="B296" s="50">
        <v>2000</v>
      </c>
    </row>
    <row r="297" spans="1:2" x14ac:dyDescent="0.35">
      <c r="A297" s="7"/>
      <c r="B297" s="36"/>
    </row>
    <row r="298" spans="1:2" x14ac:dyDescent="0.35">
      <c r="A298" s="11" t="s">
        <v>139</v>
      </c>
      <c r="B298" s="36">
        <v>0</v>
      </c>
    </row>
    <row r="299" spans="1:2" x14ac:dyDescent="0.35">
      <c r="A299" s="11" t="s">
        <v>140</v>
      </c>
      <c r="B299" s="36">
        <v>0</v>
      </c>
    </row>
    <row r="300" spans="1:2" ht="15" thickBot="1" x14ac:dyDescent="0.4">
      <c r="A300" s="11" t="s">
        <v>141</v>
      </c>
      <c r="B300" s="36">
        <v>0</v>
      </c>
    </row>
    <row r="301" spans="1:2" ht="15" thickBot="1" x14ac:dyDescent="0.4">
      <c r="A301" s="7" t="s">
        <v>142</v>
      </c>
      <c r="B301" s="50">
        <f t="shared" ref="B301" si="35">SUM(B298-B299-B300)</f>
        <v>0</v>
      </c>
    </row>
    <row r="302" spans="1:2" x14ac:dyDescent="0.35">
      <c r="A302" s="7"/>
      <c r="B302" s="36"/>
    </row>
    <row r="303" spans="1:2" x14ac:dyDescent="0.35">
      <c r="A303" s="11" t="s">
        <v>143</v>
      </c>
      <c r="B303" s="36">
        <v>5000</v>
      </c>
    </row>
    <row r="304" spans="1:2" x14ac:dyDescent="0.35">
      <c r="A304" s="11" t="s">
        <v>144</v>
      </c>
      <c r="B304" s="36">
        <v>1000</v>
      </c>
    </row>
    <row r="305" spans="1:2" ht="15" thickBot="1" x14ac:dyDescent="0.4">
      <c r="A305" s="11" t="s">
        <v>145</v>
      </c>
      <c r="B305" s="36">
        <v>0</v>
      </c>
    </row>
    <row r="306" spans="1:2" ht="15" thickBot="1" x14ac:dyDescent="0.4">
      <c r="A306" s="7" t="s">
        <v>146</v>
      </c>
      <c r="B306" s="50">
        <f t="shared" ref="B306" si="36">SUM(B303-B304-B305)</f>
        <v>4000</v>
      </c>
    </row>
    <row r="307" spans="1:2" x14ac:dyDescent="0.35">
      <c r="A307" s="7"/>
      <c r="B307" s="36"/>
    </row>
    <row r="308" spans="1:2" x14ac:dyDescent="0.35">
      <c r="A308" s="11" t="s">
        <v>147</v>
      </c>
      <c r="B308" s="36">
        <v>5000</v>
      </c>
    </row>
    <row r="309" spans="1:2" x14ac:dyDescent="0.35">
      <c r="A309" s="11" t="s">
        <v>148</v>
      </c>
      <c r="B309" s="36">
        <v>2100</v>
      </c>
    </row>
    <row r="310" spans="1:2" ht="15" thickBot="1" x14ac:dyDescent="0.4">
      <c r="A310" s="11" t="s">
        <v>149</v>
      </c>
      <c r="B310" s="36">
        <v>500</v>
      </c>
    </row>
    <row r="311" spans="1:2" ht="15" thickBot="1" x14ac:dyDescent="0.4">
      <c r="A311" s="7" t="s">
        <v>150</v>
      </c>
      <c r="B311" s="50">
        <f t="shared" ref="B311" si="37">SUM(B308-B309-B310)</f>
        <v>2400</v>
      </c>
    </row>
    <row r="312" spans="1:2" x14ac:dyDescent="0.35">
      <c r="A312" s="7"/>
      <c r="B312" s="36"/>
    </row>
    <row r="313" spans="1:2" x14ac:dyDescent="0.35">
      <c r="A313" s="11" t="s">
        <v>151</v>
      </c>
      <c r="B313" s="36">
        <v>2275</v>
      </c>
    </row>
    <row r="314" spans="1:2" x14ac:dyDescent="0.35">
      <c r="A314" s="11" t="s">
        <v>152</v>
      </c>
      <c r="B314" s="36">
        <v>1170</v>
      </c>
    </row>
    <row r="315" spans="1:2" ht="15" thickBot="1" x14ac:dyDescent="0.4">
      <c r="A315" s="11" t="s">
        <v>153</v>
      </c>
      <c r="B315" s="36">
        <v>0</v>
      </c>
    </row>
    <row r="316" spans="1:2" ht="15" thickBot="1" x14ac:dyDescent="0.4">
      <c r="A316" s="7" t="s">
        <v>154</v>
      </c>
      <c r="B316" s="50">
        <f t="shared" ref="B316" si="38">SUM(B313-B314-B315)</f>
        <v>1105</v>
      </c>
    </row>
    <row r="317" spans="1:2" x14ac:dyDescent="0.35">
      <c r="A317" s="7"/>
      <c r="B317" s="36"/>
    </row>
    <row r="318" spans="1:2" x14ac:dyDescent="0.35">
      <c r="A318" s="11" t="s">
        <v>155</v>
      </c>
      <c r="B318" s="36">
        <v>2000</v>
      </c>
    </row>
    <row r="319" spans="1:2" x14ac:dyDescent="0.35">
      <c r="A319" s="11" t="s">
        <v>156</v>
      </c>
      <c r="B319" s="36">
        <v>700</v>
      </c>
    </row>
    <row r="320" spans="1:2" ht="15" thickBot="1" x14ac:dyDescent="0.4">
      <c r="A320" s="11" t="s">
        <v>157</v>
      </c>
      <c r="B320" s="36">
        <v>200</v>
      </c>
    </row>
    <row r="321" spans="1:2" ht="15" thickBot="1" x14ac:dyDescent="0.4">
      <c r="A321" s="7" t="s">
        <v>158</v>
      </c>
      <c r="B321" s="50">
        <f t="shared" ref="B321" si="39">SUM(B318-B319-B320)</f>
        <v>1100</v>
      </c>
    </row>
    <row r="322" spans="1:2" x14ac:dyDescent="0.35">
      <c r="A322" s="7"/>
      <c r="B322" s="36"/>
    </row>
    <row r="323" spans="1:2" x14ac:dyDescent="0.35">
      <c r="A323" s="11" t="s">
        <v>159</v>
      </c>
      <c r="B323" s="36">
        <v>0</v>
      </c>
    </row>
    <row r="324" spans="1:2" ht="15" thickBot="1" x14ac:dyDescent="0.4">
      <c r="A324" s="11" t="s">
        <v>160</v>
      </c>
      <c r="B324" s="36">
        <v>0</v>
      </c>
    </row>
    <row r="325" spans="1:2" ht="15" thickBot="1" x14ac:dyDescent="0.4">
      <c r="A325" s="7" t="s">
        <v>161</v>
      </c>
      <c r="B325" s="50">
        <f t="shared" ref="B325" si="40">SUM(B323-B324)</f>
        <v>0</v>
      </c>
    </row>
    <row r="326" spans="1:2" x14ac:dyDescent="0.35">
      <c r="A326" s="7"/>
      <c r="B326" s="28"/>
    </row>
    <row r="327" spans="1:2" x14ac:dyDescent="0.35">
      <c r="A327" s="11" t="s">
        <v>162</v>
      </c>
      <c r="B327" s="36">
        <f>SUM(B287, B293, B298, B303, B308, B313, B318, B323)</f>
        <v>20275</v>
      </c>
    </row>
    <row r="328" spans="1:2" x14ac:dyDescent="0.35">
      <c r="A328" s="11" t="s">
        <v>163</v>
      </c>
      <c r="B328" s="36">
        <f>SUM(B288, B294, B304, B299, B309, B314, B319)</f>
        <v>7570</v>
      </c>
    </row>
    <row r="329" spans="1:2" ht="15" thickBot="1" x14ac:dyDescent="0.4">
      <c r="A329" s="11" t="s">
        <v>164</v>
      </c>
      <c r="B329" s="36">
        <v>0</v>
      </c>
    </row>
    <row r="330" spans="1:2" ht="15" thickBot="1" x14ac:dyDescent="0.4">
      <c r="A330" s="7" t="s">
        <v>165</v>
      </c>
      <c r="B330" s="51">
        <f t="shared" ref="B330" si="41">SUM(B327-B328-B329)</f>
        <v>12705</v>
      </c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74" customWidth="1"/>
    <col min="2" max="2" width="23.08984375" style="74" customWidth="1"/>
    <col min="3" max="3" width="12.54296875" style="74" bestFit="1" customWidth="1"/>
    <col min="4" max="4" width="23.6328125" style="74" customWidth="1"/>
    <col min="5" max="5" width="24.36328125" style="74" customWidth="1"/>
    <col min="6" max="6" width="30.36328125" style="74" customWidth="1"/>
    <col min="7" max="16384" width="11.81640625" style="74"/>
  </cols>
  <sheetData>
    <row r="1" spans="1:6" s="73" customFormat="1" ht="46.5" x14ac:dyDescent="0.35">
      <c r="A1" s="93" t="s">
        <v>176</v>
      </c>
      <c r="B1" s="93" t="s">
        <v>177</v>
      </c>
      <c r="C1" s="93" t="s">
        <v>178</v>
      </c>
      <c r="D1" s="93" t="s">
        <v>179</v>
      </c>
      <c r="E1" s="72"/>
      <c r="F1" s="72"/>
    </row>
    <row r="2" spans="1:6" x14ac:dyDescent="0.35">
      <c r="A2" s="90" t="s">
        <v>180</v>
      </c>
      <c r="B2" s="80"/>
      <c r="C2" s="80"/>
      <c r="D2" s="80"/>
    </row>
    <row r="3" spans="1:6" x14ac:dyDescent="0.35">
      <c r="A3" s="80" t="s">
        <v>181</v>
      </c>
      <c r="B3" s="81" t="s">
        <v>182</v>
      </c>
      <c r="C3" s="81"/>
      <c r="D3" s="81">
        <v>18000</v>
      </c>
      <c r="E3" s="75"/>
      <c r="F3" s="75"/>
    </row>
    <row r="4" spans="1:6" x14ac:dyDescent="0.35">
      <c r="A4" s="80" t="s">
        <v>183</v>
      </c>
      <c r="B4" s="81" t="s">
        <v>184</v>
      </c>
      <c r="C4" s="81"/>
      <c r="D4" s="82">
        <v>11700</v>
      </c>
      <c r="E4" s="76"/>
      <c r="F4" s="76"/>
    </row>
    <row r="5" spans="1:6" x14ac:dyDescent="0.35">
      <c r="A5" s="80"/>
      <c r="B5" s="81"/>
      <c r="C5" s="83"/>
      <c r="D5" s="83">
        <f>D3-D4</f>
        <v>6300</v>
      </c>
      <c r="E5" s="77"/>
      <c r="F5" s="77"/>
    </row>
    <row r="6" spans="1:6" x14ac:dyDescent="0.35">
      <c r="A6" s="90" t="s">
        <v>185</v>
      </c>
      <c r="B6" s="81"/>
      <c r="C6" s="81"/>
      <c r="D6" s="81"/>
      <c r="E6" s="75"/>
      <c r="F6" s="75"/>
    </row>
    <row r="7" spans="1:6" x14ac:dyDescent="0.35">
      <c r="A7" s="80" t="s">
        <v>186</v>
      </c>
      <c r="B7" s="81" t="s">
        <v>182</v>
      </c>
      <c r="C7" s="81"/>
      <c r="D7" s="81">
        <v>121500</v>
      </c>
      <c r="E7" s="75"/>
      <c r="F7" s="75"/>
    </row>
    <row r="8" spans="1:6" x14ac:dyDescent="0.35">
      <c r="A8" s="80" t="s">
        <v>187</v>
      </c>
      <c r="B8" s="81" t="s">
        <v>188</v>
      </c>
      <c r="C8" s="81"/>
      <c r="D8" s="82">
        <v>20900</v>
      </c>
      <c r="E8" s="76"/>
      <c r="F8" s="76"/>
    </row>
    <row r="9" spans="1:6" x14ac:dyDescent="0.35">
      <c r="A9" s="80"/>
      <c r="B9" s="81"/>
      <c r="C9" s="83"/>
      <c r="D9" s="83">
        <f>D7-D8</f>
        <v>100600</v>
      </c>
      <c r="E9" s="77"/>
      <c r="F9" s="77"/>
    </row>
    <row r="10" spans="1:6" x14ac:dyDescent="0.35">
      <c r="A10" s="80"/>
      <c r="B10" s="81"/>
      <c r="C10" s="81"/>
      <c r="D10" s="81"/>
      <c r="E10" s="75"/>
      <c r="F10" s="75"/>
    </row>
    <row r="11" spans="1:6" x14ac:dyDescent="0.35">
      <c r="A11" s="90" t="s">
        <v>189</v>
      </c>
      <c r="B11" s="81"/>
      <c r="C11" s="81"/>
      <c r="F11" s="75"/>
    </row>
    <row r="12" spans="1:6" x14ac:dyDescent="0.35">
      <c r="A12" s="80" t="s">
        <v>190</v>
      </c>
      <c r="B12" s="81" t="s">
        <v>182</v>
      </c>
      <c r="C12" s="81"/>
      <c r="D12" s="81">
        <v>25920</v>
      </c>
      <c r="F12" s="76"/>
    </row>
    <row r="13" spans="1:6" x14ac:dyDescent="0.35">
      <c r="A13" s="80" t="s">
        <v>191</v>
      </c>
      <c r="B13" s="81" t="s">
        <v>184</v>
      </c>
      <c r="C13" s="83"/>
      <c r="D13" s="82">
        <v>19180</v>
      </c>
      <c r="F13" s="77"/>
    </row>
    <row r="14" spans="1:6" x14ac:dyDescent="0.35">
      <c r="A14" s="80"/>
      <c r="B14" s="81"/>
      <c r="C14" s="81"/>
      <c r="D14" s="83">
        <f>SUM(D12-D13)</f>
        <v>6740</v>
      </c>
      <c r="E14" s="75"/>
      <c r="F14" s="75"/>
    </row>
    <row r="15" spans="1:6" x14ac:dyDescent="0.35">
      <c r="A15" s="80"/>
      <c r="B15" s="81"/>
      <c r="C15" s="81"/>
      <c r="D15" s="81"/>
      <c r="E15" s="75"/>
      <c r="F15" s="75"/>
    </row>
    <row r="16" spans="1:6" x14ac:dyDescent="0.35">
      <c r="A16" s="80"/>
      <c r="B16" s="81"/>
      <c r="C16" s="81"/>
      <c r="D16" s="81"/>
      <c r="E16" s="75"/>
      <c r="F16" s="76"/>
    </row>
    <row r="17" spans="1:6" x14ac:dyDescent="0.35">
      <c r="A17" s="80"/>
      <c r="B17" s="81"/>
      <c r="C17" s="81"/>
      <c r="D17" s="83"/>
      <c r="E17" s="77"/>
      <c r="F17" s="77"/>
    </row>
    <row r="18" spans="1:6" x14ac:dyDescent="0.35">
      <c r="A18" s="80"/>
      <c r="B18" s="81"/>
      <c r="C18" s="81"/>
      <c r="D18" s="81"/>
      <c r="E18" s="75"/>
      <c r="F18" s="75"/>
    </row>
    <row r="19" spans="1:6" x14ac:dyDescent="0.35">
      <c r="A19" s="84" t="s">
        <v>192</v>
      </c>
      <c r="B19" s="85"/>
      <c r="C19" s="85">
        <f>SUM(C5,C9,C13,C17)</f>
        <v>0</v>
      </c>
      <c r="D19" s="86">
        <f>SUM(D5,D9,D14,D17)</f>
        <v>113640</v>
      </c>
      <c r="E19" s="75"/>
      <c r="F19" s="75"/>
    </row>
    <row r="20" spans="1:6" x14ac:dyDescent="0.35">
      <c r="A20" s="80"/>
      <c r="B20" s="81"/>
      <c r="C20" s="81"/>
      <c r="D20" s="81"/>
      <c r="E20" s="75"/>
      <c r="F20" s="75"/>
    </row>
    <row r="21" spans="1:6" x14ac:dyDescent="0.35">
      <c r="A21" s="80" t="s">
        <v>193</v>
      </c>
      <c r="B21" s="87" t="s">
        <v>194</v>
      </c>
      <c r="C21" s="81">
        <v>50207</v>
      </c>
      <c r="D21" s="81">
        <v>50207</v>
      </c>
      <c r="E21" s="75"/>
      <c r="F21" s="75"/>
    </row>
    <row r="22" spans="1:6" x14ac:dyDescent="0.35">
      <c r="A22" s="80" t="s">
        <v>195</v>
      </c>
      <c r="B22" s="81"/>
      <c r="C22" s="81">
        <v>66301</v>
      </c>
      <c r="D22" s="81">
        <f t="shared" ref="D22:D26" si="0">$C22</f>
        <v>66301</v>
      </c>
      <c r="E22" s="75"/>
      <c r="F22" s="75"/>
    </row>
    <row r="23" spans="1:6" x14ac:dyDescent="0.35">
      <c r="A23" s="80" t="s">
        <v>196</v>
      </c>
      <c r="B23" s="81" t="s">
        <v>201</v>
      </c>
      <c r="C23" s="81">
        <v>39000</v>
      </c>
      <c r="D23" s="81">
        <f t="shared" si="0"/>
        <v>39000</v>
      </c>
      <c r="E23" s="75"/>
      <c r="F23" s="75"/>
    </row>
    <row r="24" spans="1:6" x14ac:dyDescent="0.35">
      <c r="A24" s="80" t="s">
        <v>197</v>
      </c>
      <c r="B24" s="81"/>
      <c r="C24" s="81">
        <v>7359</v>
      </c>
      <c r="D24" s="81">
        <f t="shared" si="0"/>
        <v>7359</v>
      </c>
      <c r="E24" s="75"/>
      <c r="F24" s="75"/>
    </row>
    <row r="25" spans="1:6" x14ac:dyDescent="0.35">
      <c r="A25" s="80" t="s">
        <v>198</v>
      </c>
      <c r="B25" s="81"/>
      <c r="C25" s="81">
        <v>37200</v>
      </c>
      <c r="D25" s="81">
        <f t="shared" si="0"/>
        <v>37200</v>
      </c>
      <c r="E25" s="75"/>
      <c r="F25" s="75"/>
    </row>
    <row r="26" spans="1:6" x14ac:dyDescent="0.35">
      <c r="A26" s="80"/>
      <c r="B26" s="81"/>
      <c r="C26" s="81"/>
      <c r="D26" s="81">
        <f t="shared" si="0"/>
        <v>0</v>
      </c>
      <c r="E26" s="75"/>
      <c r="F26" s="75"/>
    </row>
    <row r="27" spans="1:6" x14ac:dyDescent="0.35">
      <c r="A27" s="80"/>
      <c r="B27" s="81"/>
      <c r="C27" s="82"/>
      <c r="D27" s="82"/>
      <c r="E27" s="76"/>
      <c r="F27" s="76"/>
    </row>
    <row r="28" spans="1:6" x14ac:dyDescent="0.35">
      <c r="A28" s="84" t="s">
        <v>199</v>
      </c>
      <c r="B28" s="85"/>
      <c r="C28" s="88">
        <f>SUM(C21:C27)</f>
        <v>200067</v>
      </c>
      <c r="D28" s="89">
        <f t="shared" ref="D28" si="1">SUM(D21:D27)</f>
        <v>200067</v>
      </c>
      <c r="E28" s="77"/>
      <c r="F28" s="77"/>
    </row>
    <row r="29" spans="1:6" x14ac:dyDescent="0.35">
      <c r="A29" s="80"/>
      <c r="B29" s="80"/>
      <c r="C29" s="80"/>
      <c r="D29" s="80"/>
    </row>
    <row r="30" spans="1:6" s="78" customFormat="1" ht="16" thickBot="1" x14ac:dyDescent="0.4">
      <c r="A30" s="91" t="s">
        <v>200</v>
      </c>
      <c r="B30" s="91"/>
      <c r="C30" s="92">
        <f>C19-C28</f>
        <v>-200067</v>
      </c>
      <c r="D30" s="92">
        <f t="shared" ref="D30" si="2">D19-D28</f>
        <v>-86427</v>
      </c>
      <c r="E30" s="79"/>
      <c r="F30" s="79"/>
    </row>
    <row r="31" spans="1:6" ht="16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7" sqref="A7"/>
    </sheetView>
  </sheetViews>
  <sheetFormatPr defaultRowHeight="14.5" x14ac:dyDescent="0.35"/>
  <cols>
    <col min="1" max="1" width="35" customWidth="1"/>
    <col min="2" max="2" width="15.6328125" style="70" customWidth="1"/>
    <col min="3" max="4" width="5" customWidth="1"/>
    <col min="5" max="5" width="4.26953125" customWidth="1"/>
    <col min="6" max="6" width="55.6328125" customWidth="1"/>
    <col min="7" max="7" width="49.26953125" customWidth="1"/>
    <col min="8" max="8" width="14" customWidth="1"/>
  </cols>
  <sheetData>
    <row r="1" spans="1:2" x14ac:dyDescent="0.35">
      <c r="B1"/>
    </row>
    <row r="2" spans="1:2" x14ac:dyDescent="0.35">
      <c r="A2" s="101" t="s">
        <v>225</v>
      </c>
      <c r="B2" s="98"/>
    </row>
    <row r="3" spans="1:2" ht="15" thickBot="1" x14ac:dyDescent="0.4">
      <c r="A3" s="101"/>
      <c r="B3" s="98"/>
    </row>
    <row r="4" spans="1:2" x14ac:dyDescent="0.35">
      <c r="A4" s="102" t="s">
        <v>271</v>
      </c>
      <c r="B4" s="103">
        <v>188987</v>
      </c>
    </row>
    <row r="5" spans="1:2" ht="15" thickBot="1" x14ac:dyDescent="0.4">
      <c r="A5" s="104" t="s">
        <v>223</v>
      </c>
      <c r="B5" s="105">
        <v>11850</v>
      </c>
    </row>
    <row r="6" spans="1:2" ht="15" thickBot="1" x14ac:dyDescent="0.4">
      <c r="A6" s="106" t="s">
        <v>273</v>
      </c>
      <c r="B6" s="107">
        <f>SUM(B4:B5)</f>
        <v>200837</v>
      </c>
    </row>
    <row r="7" spans="1:2" ht="15" thickBot="1" x14ac:dyDescent="0.4">
      <c r="A7" s="108" t="s">
        <v>272</v>
      </c>
      <c r="B7" s="109">
        <v>-56336</v>
      </c>
    </row>
    <row r="8" spans="1:2" ht="15" thickBot="1" x14ac:dyDescent="0.4">
      <c r="A8" s="110" t="s">
        <v>224</v>
      </c>
      <c r="B8" s="111">
        <f>SUM(B6:B7)</f>
        <v>144501</v>
      </c>
    </row>
    <row r="9" spans="1:2" x14ac:dyDescent="0.35">
      <c r="A9" s="97"/>
      <c r="B9" s="98"/>
    </row>
    <row r="10" spans="1:2" x14ac:dyDescent="0.35">
      <c r="A10" s="99"/>
      <c r="B10" s="98"/>
    </row>
    <row r="11" spans="1:2" x14ac:dyDescent="0.35">
      <c r="A11" s="98"/>
      <c r="B11" s="71"/>
    </row>
    <row r="12" spans="1:2" x14ac:dyDescent="0.35">
      <c r="A12" s="98"/>
      <c r="B12" s="71"/>
    </row>
    <row r="13" spans="1:2" x14ac:dyDescent="0.35">
      <c r="A13" s="98"/>
      <c r="B13" s="71"/>
    </row>
    <row r="14" spans="1:2" x14ac:dyDescent="0.35">
      <c r="A14" s="98"/>
      <c r="B14" s="71"/>
    </row>
    <row r="15" spans="1:2" x14ac:dyDescent="0.35">
      <c r="A15" s="98"/>
      <c r="B15" s="71"/>
    </row>
    <row r="16" spans="1:2" x14ac:dyDescent="0.35">
      <c r="A16" s="98"/>
      <c r="B16" s="71"/>
    </row>
    <row r="17" spans="1:2" x14ac:dyDescent="0.35">
      <c r="A17" s="98"/>
      <c r="B17" s="71"/>
    </row>
    <row r="18" spans="1:2" x14ac:dyDescent="0.35">
      <c r="A18" s="98"/>
      <c r="B18" s="7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A20" sqref="A20"/>
    </sheetView>
  </sheetViews>
  <sheetFormatPr defaultRowHeight="14.5" x14ac:dyDescent="0.35"/>
  <cols>
    <col min="1" max="1" width="40.36328125" customWidth="1"/>
    <col min="2" max="2" width="22.6328125" customWidth="1"/>
    <col min="3" max="3" width="22.6328125" style="135" customWidth="1"/>
    <col min="4" max="5" width="22.6328125" customWidth="1"/>
  </cols>
  <sheetData>
    <row r="2" spans="1:5" ht="15.5" x14ac:dyDescent="0.35">
      <c r="A2" s="118" t="s">
        <v>249</v>
      </c>
    </row>
    <row r="4" spans="1:5" x14ac:dyDescent="0.35">
      <c r="A4" s="112" t="s">
        <v>248</v>
      </c>
      <c r="B4" s="112" t="s">
        <v>234</v>
      </c>
      <c r="C4" s="136" t="s">
        <v>237</v>
      </c>
      <c r="D4" s="112" t="s">
        <v>244</v>
      </c>
      <c r="E4" s="112" t="s">
        <v>245</v>
      </c>
    </row>
    <row r="5" spans="1:5" x14ac:dyDescent="0.35">
      <c r="A5" s="119" t="s">
        <v>238</v>
      </c>
      <c r="B5" s="114" t="s">
        <v>240</v>
      </c>
      <c r="C5" s="137" t="s">
        <v>264</v>
      </c>
      <c r="D5" s="120" t="s">
        <v>265</v>
      </c>
      <c r="E5" s="120" t="s">
        <v>267</v>
      </c>
    </row>
    <row r="6" spans="1:5" x14ac:dyDescent="0.35">
      <c r="A6" s="119" t="s">
        <v>233</v>
      </c>
      <c r="B6" s="114" t="s">
        <v>241</v>
      </c>
      <c r="C6" s="138" t="s">
        <v>264</v>
      </c>
      <c r="D6" s="120" t="s">
        <v>265</v>
      </c>
      <c r="E6" s="120" t="s">
        <v>268</v>
      </c>
    </row>
    <row r="7" spans="1:5" x14ac:dyDescent="0.35">
      <c r="A7" s="119" t="s">
        <v>232</v>
      </c>
      <c r="B7" s="114" t="s">
        <v>242</v>
      </c>
      <c r="C7" s="138" t="s">
        <v>264</v>
      </c>
      <c r="D7" s="120" t="s">
        <v>265</v>
      </c>
      <c r="E7" s="120" t="s">
        <v>268</v>
      </c>
    </row>
    <row r="8" spans="1:5" x14ac:dyDescent="0.35">
      <c r="A8" s="119" t="s">
        <v>235</v>
      </c>
      <c r="B8" s="114" t="s">
        <v>243</v>
      </c>
      <c r="C8" s="138" t="s">
        <v>264</v>
      </c>
      <c r="D8" s="121"/>
      <c r="E8" s="122"/>
    </row>
    <row r="9" spans="1:5" x14ac:dyDescent="0.35">
      <c r="A9" s="119" t="s">
        <v>246</v>
      </c>
      <c r="B9" s="114" t="s">
        <v>236</v>
      </c>
      <c r="C9" s="139" t="s">
        <v>250</v>
      </c>
      <c r="D9" s="120" t="s">
        <v>265</v>
      </c>
      <c r="E9" s="120"/>
    </row>
    <row r="10" spans="1:5" x14ac:dyDescent="0.35">
      <c r="A10" s="123"/>
      <c r="B10" s="116"/>
      <c r="C10" s="140"/>
      <c r="D10" s="124"/>
      <c r="E10" s="120"/>
    </row>
    <row r="11" spans="1:5" x14ac:dyDescent="0.35">
      <c r="A11" s="122"/>
      <c r="B11" s="122"/>
      <c r="C11" s="141"/>
      <c r="D11" s="122"/>
      <c r="E11" s="121"/>
    </row>
    <row r="12" spans="1:5" s="128" customFormat="1" x14ac:dyDescent="0.35">
      <c r="A12" s="125" t="s">
        <v>247</v>
      </c>
      <c r="B12" s="126" t="s">
        <v>236</v>
      </c>
      <c r="C12" s="142"/>
      <c r="D12" s="127" t="s">
        <v>266</v>
      </c>
      <c r="E12" s="126"/>
    </row>
    <row r="13" spans="1:5" x14ac:dyDescent="0.35">
      <c r="A13" s="123"/>
      <c r="B13" s="116"/>
      <c r="C13" s="140"/>
      <c r="D13" s="124"/>
      <c r="E13" s="116"/>
    </row>
    <row r="14" spans="1:5" x14ac:dyDescent="0.35">
      <c r="A14" s="115" t="s">
        <v>263</v>
      </c>
      <c r="B14" s="116"/>
      <c r="C14" s="140"/>
      <c r="D14" s="116"/>
    </row>
    <row r="15" spans="1:5" x14ac:dyDescent="0.35">
      <c r="A15" s="117"/>
      <c r="B15" s="116"/>
      <c r="C15" s="140"/>
      <c r="D15" s="116"/>
    </row>
    <row r="16" spans="1:5" x14ac:dyDescent="0.35">
      <c r="A16" s="113" t="s">
        <v>270</v>
      </c>
    </row>
    <row r="17" spans="1:3" x14ac:dyDescent="0.35">
      <c r="A17" s="113" t="s">
        <v>239</v>
      </c>
    </row>
    <row r="19" spans="1:3" x14ac:dyDescent="0.35">
      <c r="B19" s="133" t="s">
        <v>251</v>
      </c>
      <c r="C19" s="134">
        <v>22048</v>
      </c>
    </row>
    <row r="20" spans="1:3" x14ac:dyDescent="0.35">
      <c r="B20" s="133" t="s">
        <v>262</v>
      </c>
      <c r="C20" s="134">
        <v>22048</v>
      </c>
    </row>
    <row r="21" spans="1:3" x14ac:dyDescent="0.35">
      <c r="B21" s="133" t="s">
        <v>252</v>
      </c>
      <c r="C21" s="134">
        <v>26666</v>
      </c>
    </row>
    <row r="22" spans="1:3" x14ac:dyDescent="0.35">
      <c r="B22" s="133" t="s">
        <v>253</v>
      </c>
      <c r="C22" s="134">
        <v>26666</v>
      </c>
    </row>
    <row r="23" spans="1:3" x14ac:dyDescent="0.35">
      <c r="B23" s="133" t="s">
        <v>254</v>
      </c>
      <c r="C23" s="134">
        <v>26666</v>
      </c>
    </row>
    <row r="24" spans="1:3" x14ac:dyDescent="0.35">
      <c r="B24" s="133" t="s">
        <v>255</v>
      </c>
      <c r="C24" s="134">
        <v>26666</v>
      </c>
    </row>
    <row r="25" spans="1:3" x14ac:dyDescent="0.35">
      <c r="B25" s="133" t="s">
        <v>256</v>
      </c>
      <c r="C25" s="134">
        <v>28083</v>
      </c>
    </row>
    <row r="26" spans="1:3" x14ac:dyDescent="0.35">
      <c r="B26" s="133" t="s">
        <v>257</v>
      </c>
      <c r="C26" s="134">
        <v>28083</v>
      </c>
    </row>
    <row r="27" spans="1:3" x14ac:dyDescent="0.35">
      <c r="B27" s="133" t="s">
        <v>258</v>
      </c>
      <c r="C27" s="134">
        <v>28083</v>
      </c>
    </row>
    <row r="28" spans="1:3" x14ac:dyDescent="0.35">
      <c r="B28" s="133" t="s">
        <v>259</v>
      </c>
      <c r="C28" s="134">
        <v>28083</v>
      </c>
    </row>
    <row r="29" spans="1:3" x14ac:dyDescent="0.35">
      <c r="B29" s="133" t="s">
        <v>260</v>
      </c>
      <c r="C29" s="134">
        <v>28083</v>
      </c>
    </row>
    <row r="30" spans="1:3" x14ac:dyDescent="0.35">
      <c r="B30" s="133" t="s">
        <v>261</v>
      </c>
      <c r="C30" s="134">
        <v>28083</v>
      </c>
    </row>
    <row r="31" spans="1:3" x14ac:dyDescent="0.35">
      <c r="B31" s="133" t="s">
        <v>269</v>
      </c>
      <c r="C31" s="134">
        <f>SUM(C19:C30)</f>
        <v>319258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21-22</vt:lpstr>
      <vt:lpstr>12 week burn of expenses</vt:lpstr>
      <vt:lpstr>Cash available all FY</vt:lpstr>
      <vt:lpstr>Staff and Salaries</vt:lpstr>
      <vt:lpstr>'Financials 21-22'!Print_Titles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2020-12-29T20:34:47Z</cp:lastPrinted>
  <dcterms:created xsi:type="dcterms:W3CDTF">2019-05-16T23:45:36Z</dcterms:created>
  <dcterms:modified xsi:type="dcterms:W3CDTF">2021-01-13T03:16:04Z</dcterms:modified>
</cp:coreProperties>
</file>