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0" yWindow="1430" windowWidth="16220" windowHeight="6690"/>
  </bookViews>
  <sheets>
    <sheet name="Financials 21-22" sheetId="1" r:id="rId1"/>
    <sheet name="12 week burn of expenses" sheetId="5" state="hidden" r:id="rId2"/>
    <sheet name="Mon Rev &amp; Exp Predicted Actual" sheetId="8" state="hidden" r:id="rId3"/>
    <sheet name="Cash available" sheetId="3" r:id="rId4"/>
  </sheets>
  <definedNames>
    <definedName name="_xlnm.Print_Titles" localSheetId="0">'Financials 21-22'!$5:$7</definedName>
  </definedNames>
  <calcPr calcId="145621"/>
</workbook>
</file>

<file path=xl/calcChain.xml><?xml version="1.0" encoding="utf-8"?>
<calcChain xmlns="http://schemas.openxmlformats.org/spreadsheetml/2006/main">
  <c r="C51" i="1" l="1"/>
  <c r="F228" i="1" l="1"/>
  <c r="F226" i="1"/>
  <c r="F229" i="1" l="1"/>
  <c r="G187" i="1"/>
  <c r="C112" i="1" l="1"/>
  <c r="G325" i="1" l="1"/>
  <c r="G327" i="1" s="1"/>
  <c r="G324" i="1"/>
  <c r="G322" i="1"/>
  <c r="G318" i="1"/>
  <c r="G313" i="1"/>
  <c r="G308" i="1"/>
  <c r="G298" i="1"/>
  <c r="G287" i="1"/>
  <c r="G277" i="1"/>
  <c r="G37" i="1" s="1"/>
  <c r="G245" i="1"/>
  <c r="G39" i="1" s="1"/>
  <c r="G227" i="1"/>
  <c r="G226" i="1"/>
  <c r="G229" i="1" s="1"/>
  <c r="G223" i="1"/>
  <c r="G219" i="1"/>
  <c r="G215" i="1"/>
  <c r="G193" i="1"/>
  <c r="G206" i="1" s="1"/>
  <c r="G191" i="1"/>
  <c r="G183" i="1"/>
  <c r="G178" i="1"/>
  <c r="G173" i="1"/>
  <c r="G164" i="1"/>
  <c r="G163" i="1"/>
  <c r="G160" i="1"/>
  <c r="G156" i="1"/>
  <c r="G152" i="1"/>
  <c r="G148" i="1"/>
  <c r="G144" i="1"/>
  <c r="G135" i="1"/>
  <c r="G134" i="1"/>
  <c r="G133" i="1"/>
  <c r="G14" i="1" s="1"/>
  <c r="G130" i="1"/>
  <c r="G124" i="1"/>
  <c r="G118" i="1"/>
  <c r="G112" i="1"/>
  <c r="G101" i="1"/>
  <c r="G11" i="1" s="1"/>
  <c r="G100" i="1"/>
  <c r="G10" i="1" s="1"/>
  <c r="G97" i="1"/>
  <c r="G87" i="1"/>
  <c r="G83" i="1"/>
  <c r="G79" i="1"/>
  <c r="G74" i="1"/>
  <c r="G68" i="1"/>
  <c r="G62" i="1"/>
  <c r="G31" i="1"/>
  <c r="G19" i="1"/>
  <c r="G18" i="1"/>
  <c r="G15" i="1" l="1"/>
  <c r="G194" i="1"/>
  <c r="G195" i="1" s="1"/>
  <c r="G20" i="1"/>
  <c r="G30" i="1"/>
  <c r="G32" i="1" s="1"/>
  <c r="G16" i="1"/>
  <c r="G136" i="1"/>
  <c r="G165" i="1"/>
  <c r="G102" i="1"/>
  <c r="G22" i="1"/>
  <c r="G12" i="1"/>
  <c r="G207" i="1" l="1"/>
  <c r="G23" i="1" s="1"/>
  <c r="G35" i="1" s="1"/>
  <c r="G34" i="1"/>
  <c r="H325" i="1"/>
  <c r="H194" i="1" s="1"/>
  <c r="H207" i="1" s="1"/>
  <c r="H23" i="1" s="1"/>
  <c r="H324" i="1"/>
  <c r="H322" i="1"/>
  <c r="H318" i="1"/>
  <c r="H313" i="1"/>
  <c r="H308" i="1"/>
  <c r="H298" i="1"/>
  <c r="H287" i="1"/>
  <c r="H277" i="1"/>
  <c r="H37" i="1" s="1"/>
  <c r="H245" i="1"/>
  <c r="H39" i="1" s="1"/>
  <c r="H227" i="1"/>
  <c r="H31" i="1" s="1"/>
  <c r="H226" i="1"/>
  <c r="H223" i="1"/>
  <c r="H219" i="1"/>
  <c r="H215" i="1"/>
  <c r="H191" i="1"/>
  <c r="H187" i="1"/>
  <c r="H183" i="1"/>
  <c r="H178" i="1"/>
  <c r="H173" i="1"/>
  <c r="H164" i="1"/>
  <c r="H19" i="1" s="1"/>
  <c r="H163" i="1"/>
  <c r="H18" i="1" s="1"/>
  <c r="H160" i="1"/>
  <c r="H156" i="1"/>
  <c r="H152" i="1"/>
  <c r="H148" i="1"/>
  <c r="H144" i="1"/>
  <c r="H135" i="1"/>
  <c r="H134" i="1"/>
  <c r="H133" i="1"/>
  <c r="H130" i="1"/>
  <c r="H124" i="1"/>
  <c r="H118" i="1"/>
  <c r="H112" i="1"/>
  <c r="H101" i="1"/>
  <c r="H100" i="1"/>
  <c r="H10" i="1" s="1"/>
  <c r="H97" i="1"/>
  <c r="H87" i="1"/>
  <c r="H83" i="1"/>
  <c r="H79" i="1"/>
  <c r="H74" i="1"/>
  <c r="H68" i="1"/>
  <c r="H62" i="1"/>
  <c r="G24" i="1" l="1"/>
  <c r="G36" i="1"/>
  <c r="G43" i="1" s="1"/>
  <c r="G47" i="1" s="1"/>
  <c r="G49" i="1" s="1"/>
  <c r="G208" i="1"/>
  <c r="H229" i="1"/>
  <c r="H20" i="1"/>
  <c r="H165" i="1"/>
  <c r="H136" i="1"/>
  <c r="H102" i="1"/>
  <c r="H327" i="1"/>
  <c r="H16" i="1"/>
  <c r="H30" i="1"/>
  <c r="H32" i="1" s="1"/>
  <c r="H11" i="1"/>
  <c r="H12" i="1" s="1"/>
  <c r="H193" i="1"/>
  <c r="H35" i="1" l="1"/>
  <c r="H206" i="1"/>
  <c r="H195" i="1"/>
  <c r="I5" i="8"/>
  <c r="I6" i="8"/>
  <c r="I7" i="8"/>
  <c r="I8" i="8"/>
  <c r="I9" i="8" s="1"/>
  <c r="I10" i="8" s="1"/>
  <c r="I11" i="8" s="1"/>
  <c r="I12" i="8" s="1"/>
  <c r="I13" i="8" s="1"/>
  <c r="I14" i="8" s="1"/>
  <c r="I15" i="8" s="1"/>
  <c r="I16" i="8" s="1"/>
  <c r="I17" i="8" s="1"/>
  <c r="C17" i="8"/>
  <c r="F17" i="8"/>
  <c r="G17" i="8"/>
  <c r="I22" i="8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C34" i="8"/>
  <c r="F34" i="8"/>
  <c r="G34" i="8" l="1"/>
  <c r="H22" i="1"/>
  <c r="H208" i="1"/>
  <c r="B11" i="3"/>
  <c r="B6" i="3"/>
  <c r="H24" i="1" l="1"/>
  <c r="H34" i="1"/>
  <c r="H36" i="1" s="1"/>
  <c r="H43" i="1" s="1"/>
  <c r="H47" i="1" s="1"/>
  <c r="H49" i="1" s="1"/>
  <c r="C325" i="1" l="1"/>
  <c r="C194" i="1" s="1"/>
  <c r="B324" i="1" l="1"/>
  <c r="B322" i="1"/>
  <c r="B318" i="1"/>
  <c r="B313" i="1"/>
  <c r="B308" i="1"/>
  <c r="B303" i="1"/>
  <c r="B298" i="1"/>
  <c r="B293" i="1"/>
  <c r="B287" i="1"/>
  <c r="F277" i="1" l="1"/>
  <c r="F207" i="1" l="1"/>
  <c r="B326" i="1" l="1"/>
  <c r="B325" i="1"/>
  <c r="C227" i="1"/>
  <c r="C226" i="1"/>
  <c r="C229" i="1" s="1"/>
  <c r="C223" i="1"/>
  <c r="C219" i="1"/>
  <c r="C215" i="1"/>
  <c r="C207" i="1"/>
  <c r="C203" i="1"/>
  <c r="C191" i="1"/>
  <c r="C187" i="1"/>
  <c r="C183" i="1"/>
  <c r="C178" i="1"/>
  <c r="C173" i="1"/>
  <c r="C164" i="1"/>
  <c r="C163" i="1"/>
  <c r="C156" i="1"/>
  <c r="C152" i="1"/>
  <c r="C148" i="1"/>
  <c r="C144" i="1"/>
  <c r="C135" i="1"/>
  <c r="C133" i="1"/>
  <c r="C130" i="1"/>
  <c r="C124" i="1"/>
  <c r="C118" i="1"/>
  <c r="C101" i="1"/>
  <c r="C100" i="1"/>
  <c r="C97" i="1"/>
  <c r="C87" i="1"/>
  <c r="C83" i="1"/>
  <c r="C79" i="1"/>
  <c r="C74" i="1"/>
  <c r="C68" i="1"/>
  <c r="C62" i="1"/>
  <c r="C102" i="1" l="1"/>
  <c r="C136" i="1"/>
  <c r="C165" i="1"/>
  <c r="B327" i="1"/>
  <c r="C277" i="1" l="1"/>
  <c r="C245" i="1"/>
  <c r="C39" i="1" l="1"/>
  <c r="C37" i="1"/>
  <c r="C31" i="1"/>
  <c r="C30" i="1"/>
  <c r="C23" i="1"/>
  <c r="C19" i="1"/>
  <c r="C18" i="1"/>
  <c r="C15" i="1"/>
  <c r="C14" i="1"/>
  <c r="C11" i="1"/>
  <c r="C10" i="1"/>
  <c r="C20" i="1" l="1"/>
  <c r="C32" i="1"/>
  <c r="C35" i="1"/>
  <c r="C16" i="1"/>
  <c r="C12" i="1"/>
  <c r="C324" i="1"/>
  <c r="C193" i="1" s="1"/>
  <c r="C322" i="1"/>
  <c r="C318" i="1"/>
  <c r="C313" i="1"/>
  <c r="C303" i="1"/>
  <c r="C298" i="1"/>
  <c r="C287" i="1"/>
  <c r="C206" i="1" l="1"/>
  <c r="C195" i="1"/>
  <c r="C327" i="1"/>
  <c r="B277" i="1"/>
  <c r="B37" i="1" s="1"/>
  <c r="B245" i="1"/>
  <c r="B39" i="1" s="1"/>
  <c r="B227" i="1"/>
  <c r="B31" i="1" s="1"/>
  <c r="B226" i="1"/>
  <c r="B207" i="1"/>
  <c r="B23" i="1" s="1"/>
  <c r="B206" i="1"/>
  <c r="B22" i="1" s="1"/>
  <c r="B164" i="1"/>
  <c r="B19" i="1" s="1"/>
  <c r="B163" i="1"/>
  <c r="B18" i="1" s="1"/>
  <c r="B135" i="1"/>
  <c r="B15" i="1" s="1"/>
  <c r="B133" i="1"/>
  <c r="B14" i="1" s="1"/>
  <c r="B101" i="1"/>
  <c r="B11" i="1" s="1"/>
  <c r="B100" i="1"/>
  <c r="B10" i="1" s="1"/>
  <c r="B16" i="1" l="1"/>
  <c r="B24" i="1"/>
  <c r="B12" i="1"/>
  <c r="B229" i="1"/>
  <c r="B30" i="1"/>
  <c r="B32" i="1" s="1"/>
  <c r="C208" i="1"/>
  <c r="C22" i="1"/>
  <c r="B20" i="1"/>
  <c r="B35" i="1"/>
  <c r="B136" i="1"/>
  <c r="B208" i="1"/>
  <c r="B102" i="1"/>
  <c r="B165" i="1"/>
  <c r="B34" i="1" l="1"/>
  <c r="B36" i="1" s="1"/>
  <c r="B43" i="1" s="1"/>
  <c r="B47" i="1" s="1"/>
  <c r="B49" i="1" s="1"/>
  <c r="B51" i="1" s="1"/>
  <c r="C34" i="1"/>
  <c r="C36" i="1" s="1"/>
  <c r="C24" i="1"/>
  <c r="F325" i="1"/>
  <c r="F324" i="1"/>
  <c r="F322" i="1"/>
  <c r="F318" i="1"/>
  <c r="F308" i="1"/>
  <c r="F303" i="1"/>
  <c r="F298" i="1"/>
  <c r="F293" i="1"/>
  <c r="F287" i="1"/>
  <c r="F37" i="1"/>
  <c r="F245" i="1"/>
  <c r="F39" i="1" s="1"/>
  <c r="F31" i="1"/>
  <c r="F206" i="1"/>
  <c r="F22" i="1" s="1"/>
  <c r="F191" i="1"/>
  <c r="F187" i="1"/>
  <c r="F183" i="1"/>
  <c r="F178" i="1"/>
  <c r="F173" i="1"/>
  <c r="F164" i="1"/>
  <c r="F19" i="1" s="1"/>
  <c r="F163" i="1"/>
  <c r="F18" i="1" s="1"/>
  <c r="F160" i="1"/>
  <c r="F156" i="1"/>
  <c r="F152" i="1"/>
  <c r="F148" i="1"/>
  <c r="F144" i="1"/>
  <c r="F135" i="1"/>
  <c r="F134" i="1"/>
  <c r="F133" i="1"/>
  <c r="F14" i="1" s="1"/>
  <c r="F130" i="1"/>
  <c r="F124" i="1"/>
  <c r="F118" i="1"/>
  <c r="F112" i="1"/>
  <c r="F101" i="1"/>
  <c r="F11" i="1" s="1"/>
  <c r="F100" i="1"/>
  <c r="F10" i="1" s="1"/>
  <c r="F97" i="1"/>
  <c r="F87" i="1"/>
  <c r="F83" i="1"/>
  <c r="F79" i="1"/>
  <c r="F74" i="1"/>
  <c r="F68" i="1"/>
  <c r="F62" i="1"/>
  <c r="C43" i="1" l="1"/>
  <c r="C47" i="1"/>
  <c r="C49" i="1" s="1"/>
  <c r="F30" i="1"/>
  <c r="F32" i="1" s="1"/>
  <c r="F15" i="1"/>
  <c r="F16" i="1" s="1"/>
  <c r="F327" i="1"/>
  <c r="F136" i="1"/>
  <c r="F102" i="1"/>
  <c r="F20" i="1"/>
  <c r="F165" i="1"/>
  <c r="F23" i="1"/>
  <c r="F24" i="1" s="1"/>
  <c r="F195" i="1"/>
  <c r="F34" i="1" l="1"/>
  <c r="F12" i="1"/>
  <c r="F35" i="1"/>
  <c r="F208" i="1"/>
  <c r="F36" i="1" l="1"/>
  <c r="F47" i="1" s="1"/>
  <c r="F49" i="1" s="1"/>
  <c r="F43" i="1" l="1"/>
  <c r="E324" i="1" l="1"/>
  <c r="E193" i="1" s="1"/>
  <c r="E206" i="1" s="1"/>
  <c r="E325" i="1"/>
  <c r="E194" i="1" s="1"/>
  <c r="E207" i="1" s="1"/>
  <c r="E23" i="1" s="1"/>
  <c r="E183" i="1"/>
  <c r="E152" i="1"/>
  <c r="E287" i="1"/>
  <c r="E298" i="1"/>
  <c r="E187" i="1"/>
  <c r="E219" i="1"/>
  <c r="E322" i="1"/>
  <c r="E318" i="1"/>
  <c r="E313" i="1"/>
  <c r="E308" i="1"/>
  <c r="E303" i="1"/>
  <c r="E277" i="1"/>
  <c r="E37" i="1" s="1"/>
  <c r="E245" i="1"/>
  <c r="E39" i="1" s="1"/>
  <c r="E227" i="1"/>
  <c r="E31" i="1" s="1"/>
  <c r="E226" i="1"/>
  <c r="E30" i="1" s="1"/>
  <c r="E223" i="1"/>
  <c r="E215" i="1"/>
  <c r="E191" i="1"/>
  <c r="E178" i="1"/>
  <c r="E173" i="1"/>
  <c r="E164" i="1"/>
  <c r="E19" i="1" s="1"/>
  <c r="E163" i="1"/>
  <c r="E18" i="1" s="1"/>
  <c r="E160" i="1"/>
  <c r="E156" i="1"/>
  <c r="E148" i="1"/>
  <c r="E144" i="1"/>
  <c r="E135" i="1"/>
  <c r="E134" i="1"/>
  <c r="E133" i="1"/>
  <c r="E14" i="1" s="1"/>
  <c r="E130" i="1"/>
  <c r="E124" i="1"/>
  <c r="E118" i="1"/>
  <c r="E112" i="1"/>
  <c r="E101" i="1"/>
  <c r="E11" i="1" s="1"/>
  <c r="E100" i="1"/>
  <c r="E10" i="1" s="1"/>
  <c r="E97" i="1"/>
  <c r="E87" i="1"/>
  <c r="E83" i="1"/>
  <c r="E79" i="1"/>
  <c r="E74" i="1"/>
  <c r="E68" i="1"/>
  <c r="E62" i="1"/>
  <c r="C28" i="5"/>
  <c r="D26" i="5"/>
  <c r="D25" i="5"/>
  <c r="D24" i="5"/>
  <c r="D28" i="5"/>
  <c r="D23" i="5"/>
  <c r="D22" i="5"/>
  <c r="C19" i="5"/>
  <c r="C30" i="5"/>
  <c r="D14" i="5"/>
  <c r="D9" i="5"/>
  <c r="D5" i="5"/>
  <c r="D19" i="5"/>
  <c r="D30" i="5"/>
  <c r="E20" i="1" l="1"/>
  <c r="E208" i="1"/>
  <c r="E22" i="1"/>
  <c r="E24" i="1" s="1"/>
  <c r="E136" i="1"/>
  <c r="E229" i="1"/>
  <c r="E165" i="1"/>
  <c r="E32" i="1"/>
  <c r="E12" i="1"/>
  <c r="E195" i="1"/>
  <c r="E327" i="1"/>
  <c r="E15" i="1"/>
  <c r="E35" i="1" s="1"/>
  <c r="E102" i="1"/>
  <c r="E16" i="1" l="1"/>
  <c r="E34" i="1"/>
  <c r="E36" i="1" s="1"/>
  <c r="E43" i="1" l="1"/>
  <c r="E47" i="1"/>
  <c r="E49" i="1" s="1"/>
</calcChain>
</file>

<file path=xl/sharedStrings.xml><?xml version="1.0" encoding="utf-8"?>
<sst xmlns="http://schemas.openxmlformats.org/spreadsheetml/2006/main" count="493" uniqueCount="286">
  <si>
    <t>THE RANCH -  BELVEDERE-TIBURON JOINT RECREATION COMMITTEE</t>
  </si>
  <si>
    <t>Budget</t>
  </si>
  <si>
    <t>PROGRAM SUMMARY</t>
  </si>
  <si>
    <t>Academy Revenues</t>
  </si>
  <si>
    <t>Academy Expenses</t>
  </si>
  <si>
    <t>Net Academy Program</t>
  </si>
  <si>
    <t xml:space="preserve">Adult Revenues </t>
  </si>
  <si>
    <t>Adult Expenses</t>
  </si>
  <si>
    <t xml:space="preserve">Net Adult Program  </t>
  </si>
  <si>
    <t>Camps Revenues</t>
  </si>
  <si>
    <t>Camps Expenses</t>
  </si>
  <si>
    <t>Net Camps Program</t>
  </si>
  <si>
    <t>Other Program Revenues</t>
  </si>
  <si>
    <t>Other Program Expenses</t>
  </si>
  <si>
    <t>Net Other Program</t>
  </si>
  <si>
    <t>Interest Income</t>
  </si>
  <si>
    <t>Net non Program</t>
  </si>
  <si>
    <t xml:space="preserve">Facility Rental Income </t>
  </si>
  <si>
    <t>Facility Rental Expense</t>
  </si>
  <si>
    <t>Total Facility Rental</t>
  </si>
  <si>
    <t>Subtotal revenue</t>
  </si>
  <si>
    <t>Subtotal expense</t>
  </si>
  <si>
    <t>Subtotal +  (-)</t>
  </si>
  <si>
    <t>Less Administrative Expenses</t>
  </si>
  <si>
    <t>Branding/Grand Opening/New Bldg Exp</t>
  </si>
  <si>
    <t>Less Dairy Knoll Expenses</t>
  </si>
  <si>
    <t>Subtotal before Contribution</t>
  </si>
  <si>
    <t>Excess Revenues /(Expenses)</t>
  </si>
  <si>
    <t>ACADEMY</t>
  </si>
  <si>
    <t>Net Academy III</t>
  </si>
  <si>
    <t xml:space="preserve">Academy Revenues           </t>
  </si>
  <si>
    <t xml:space="preserve">Net Academy I   </t>
  </si>
  <si>
    <t>Net Academy II</t>
  </si>
  <si>
    <t>Net Ballet Program</t>
  </si>
  <si>
    <t>Toddler Revenue</t>
  </si>
  <si>
    <t>Net Toddler Program</t>
  </si>
  <si>
    <t>Net Teen Zone Program</t>
  </si>
  <si>
    <t>Cotillion Program Expense</t>
  </si>
  <si>
    <t>Net Cotillion Program</t>
  </si>
  <si>
    <t>Total Academy Program</t>
  </si>
  <si>
    <t xml:space="preserve">  Revenue</t>
  </si>
  <si>
    <t xml:space="preserve">  Expenses</t>
  </si>
  <si>
    <t xml:space="preserve">  Net</t>
  </si>
  <si>
    <t>ADULTS</t>
  </si>
  <si>
    <t>Adult Revenue</t>
  </si>
  <si>
    <t>Adult Supervision</t>
  </si>
  <si>
    <t xml:space="preserve">Net Spring </t>
  </si>
  <si>
    <t>Adult Revenues</t>
  </si>
  <si>
    <t xml:space="preserve">Net Summer </t>
  </si>
  <si>
    <t>Net Fall</t>
  </si>
  <si>
    <t>Adult Winter</t>
  </si>
  <si>
    <t xml:space="preserve">Net Winter </t>
  </si>
  <si>
    <t>Total Adult Program</t>
  </si>
  <si>
    <t>Supervision</t>
  </si>
  <si>
    <t>CAMPS</t>
  </si>
  <si>
    <t xml:space="preserve">CIT Revenue </t>
  </si>
  <si>
    <t>CIT Expenses</t>
  </si>
  <si>
    <t xml:space="preserve">Net CIT Camp </t>
  </si>
  <si>
    <t>Angel Island Expense</t>
  </si>
  <si>
    <t xml:space="preserve">Net Angel Island </t>
  </si>
  <si>
    <t>Art &amp; Garden Camp Revenue</t>
  </si>
  <si>
    <t>Art &amp; Garden Camp Expenses</t>
  </si>
  <si>
    <t>Net Art &amp; Garden camp</t>
  </si>
  <si>
    <t>Fantastical Adventures Revenue</t>
  </si>
  <si>
    <t>Fantastical Adventures Expenses</t>
  </si>
  <si>
    <t>Net Camp FA</t>
  </si>
  <si>
    <t>Total Camps</t>
  </si>
  <si>
    <t>OTHER PROGRAMS</t>
  </si>
  <si>
    <t>Summer Youth Revenues</t>
  </si>
  <si>
    <t>Summer Youth Expenses</t>
  </si>
  <si>
    <t>Net Summer Youth</t>
  </si>
  <si>
    <t>Taekwondo Program Revenues</t>
  </si>
  <si>
    <t>Taekwondo Program Expenses</t>
  </si>
  <si>
    <t>Net Taekwondo Program</t>
  </si>
  <si>
    <t>Tennis Program Revenues</t>
  </si>
  <si>
    <t>Tennis Program Expenses</t>
  </si>
  <si>
    <t>Net Tennis Program</t>
  </si>
  <si>
    <t>BB League Expenses</t>
  </si>
  <si>
    <t>Net Tennis Courts</t>
  </si>
  <si>
    <t>Tennis Court Revenues</t>
  </si>
  <si>
    <t>Tennis Courts Expenses</t>
  </si>
  <si>
    <t>Special Event Revenues</t>
  </si>
  <si>
    <t>Special Event Expenses</t>
  </si>
  <si>
    <t>Net Special Events</t>
  </si>
  <si>
    <t>Clothing/Uniform Sales</t>
  </si>
  <si>
    <t>Net Clothing Sales</t>
  </si>
  <si>
    <t>Total Other Program</t>
  </si>
  <si>
    <t>FACILITY RENTALS</t>
  </si>
  <si>
    <t>Tiburon Community Room Revenue</t>
  </si>
  <si>
    <t>Tiburon Community Room Expense</t>
  </si>
  <si>
    <t>Net Tiburon Community Room</t>
  </si>
  <si>
    <t>Belvedere Community Ctr Revenues</t>
  </si>
  <si>
    <t>Belvedere Community Ctr Expense</t>
  </si>
  <si>
    <t>Net Belvedere Community Ctr</t>
  </si>
  <si>
    <t>Dairy Knoll Rental Revenue</t>
  </si>
  <si>
    <t>Dairy Knoll Rental Expenses</t>
  </si>
  <si>
    <t xml:space="preserve">Net Dairy Knoll </t>
  </si>
  <si>
    <t>Total Facility Rentals</t>
  </si>
  <si>
    <t>Revenue</t>
  </si>
  <si>
    <t>Expenses</t>
  </si>
  <si>
    <t xml:space="preserve">Net </t>
  </si>
  <si>
    <t>DAIRY KNOLL</t>
  </si>
  <si>
    <t>PG&amp;E   Electricity/Gas</t>
  </si>
  <si>
    <t>Water/Sewer</t>
  </si>
  <si>
    <t>Telephone/Communication/Fire</t>
  </si>
  <si>
    <t>Hosted email- messaging backup</t>
  </si>
  <si>
    <t>Tech Support</t>
  </si>
  <si>
    <t>Bldg Maintenance Expenses</t>
  </si>
  <si>
    <t>Building Supplies</t>
  </si>
  <si>
    <t>Custodial Supplies</t>
  </si>
  <si>
    <t xml:space="preserve">Custodian </t>
  </si>
  <si>
    <t>Total Dairy Knoll</t>
  </si>
  <si>
    <t>ADMINISTRATIVE EXPENSES</t>
  </si>
  <si>
    <t>Audit</t>
  </si>
  <si>
    <t>Auto Mileage Allowance</t>
  </si>
  <si>
    <t>Copy Machine</t>
  </si>
  <si>
    <t>Credit Card Charges</t>
  </si>
  <si>
    <t>Depreciation</t>
  </si>
  <si>
    <t xml:space="preserve">Equipment </t>
  </si>
  <si>
    <t>Fingerprinting</t>
  </si>
  <si>
    <t>Office Supplies</t>
  </si>
  <si>
    <t>Payroll Taxes</t>
  </si>
  <si>
    <t>Postage</t>
  </si>
  <si>
    <t>Professional Services</t>
  </si>
  <si>
    <t>Publicity</t>
  </si>
  <si>
    <t>Recognition</t>
  </si>
  <si>
    <t>Registratrion Software (Perfect Mind)</t>
  </si>
  <si>
    <t xml:space="preserve">Workman's Compensation Ins. </t>
  </si>
  <si>
    <t>Unemployment Insurance</t>
  </si>
  <si>
    <t>Health &amp; Dental</t>
  </si>
  <si>
    <t>Conferences and Meetings</t>
  </si>
  <si>
    <t>Mass Mutual Retirement Benefits</t>
  </si>
  <si>
    <t xml:space="preserve">Administrative Personnel Costs </t>
  </si>
  <si>
    <t>SPECIAL EVENTS</t>
  </si>
  <si>
    <t>Bunny Hop Expense</t>
  </si>
  <si>
    <t>Bunny Hop Staffing</t>
  </si>
  <si>
    <t>Tiburon Taps Revenue</t>
  </si>
  <si>
    <t>Tiburon Taps Expense</t>
  </si>
  <si>
    <t>Tiburon Taps Staffing</t>
  </si>
  <si>
    <t>Half Marathon Revenue</t>
  </si>
  <si>
    <t>Half Marathon Expense</t>
  </si>
  <si>
    <t>Half Marathon Staffing</t>
  </si>
  <si>
    <t>Boo Bash Expense</t>
  </si>
  <si>
    <t>Boo BashStaffing</t>
  </si>
  <si>
    <t>Santas Breakfast Expense</t>
  </si>
  <si>
    <t>Santas Breakfast Staffing</t>
  </si>
  <si>
    <t>Father Daughter Dance Revenue</t>
  </si>
  <si>
    <t>Father Daughter Dance Expense</t>
  </si>
  <si>
    <t>Father Daughter Dance Staffing</t>
  </si>
  <si>
    <t>Misc Revenue</t>
  </si>
  <si>
    <t>Net Misc (SE-Misc)</t>
  </si>
  <si>
    <t>Total Special Event Revenue</t>
  </si>
  <si>
    <t>Total Special Event Expense</t>
  </si>
  <si>
    <t>Total Special Event Staffing</t>
  </si>
  <si>
    <t>Net Special Event</t>
  </si>
  <si>
    <t>Approved</t>
  </si>
  <si>
    <t>Clothing/Uniform Expenses</t>
  </si>
  <si>
    <t>Teen Revenue</t>
  </si>
  <si>
    <t>Teen Expense</t>
  </si>
  <si>
    <t xml:space="preserve">Net  </t>
  </si>
  <si>
    <t>Net Revenue before depreciation</t>
  </si>
  <si>
    <t>Net Operating Income after depreciation</t>
  </si>
  <si>
    <t>Accounting and Payroll Charges/ADP</t>
  </si>
  <si>
    <t>Emergency Texting Program</t>
  </si>
  <si>
    <t>12 week burn August - October</t>
  </si>
  <si>
    <t>Description</t>
  </si>
  <si>
    <t>Baseline</t>
  </si>
  <si>
    <t>With adult &amp; youth programming for 3 months</t>
  </si>
  <si>
    <t xml:space="preserve">Adult </t>
  </si>
  <si>
    <t>Adult  Program Revenue</t>
  </si>
  <si>
    <t>12 weeks of net revenue</t>
  </si>
  <si>
    <t xml:space="preserve">Adult  Program Expense </t>
  </si>
  <si>
    <t>independent contractor payouts</t>
  </si>
  <si>
    <t xml:space="preserve">Youth </t>
  </si>
  <si>
    <t>Youth Revenue</t>
  </si>
  <si>
    <t>Youth Expense</t>
  </si>
  <si>
    <t>this includes all payroll for youth staff and supplies</t>
  </si>
  <si>
    <t>Tennis</t>
  </si>
  <si>
    <t>Tennis Revenue</t>
  </si>
  <si>
    <t>Tennis Expense</t>
  </si>
  <si>
    <t>Net additional revenue</t>
  </si>
  <si>
    <t>Admin staff payroll</t>
  </si>
  <si>
    <t>4 admin staff</t>
  </si>
  <si>
    <t>Buisness expenses</t>
  </si>
  <si>
    <t>pay out of staff vacation time</t>
  </si>
  <si>
    <t>Utilities</t>
  </si>
  <si>
    <t>Remaining summer payout and outstanding checks</t>
  </si>
  <si>
    <t>Total Ranch Expenses</t>
  </si>
  <si>
    <t>Net Profit/(loss)</t>
  </si>
  <si>
    <t xml:space="preserve">a one time payment </t>
  </si>
  <si>
    <t>Angel Island Revenue</t>
  </si>
  <si>
    <t xml:space="preserve">Internet </t>
  </si>
  <si>
    <t>FY 21-22</t>
  </si>
  <si>
    <t>Dance/Ballet Program Revenue</t>
  </si>
  <si>
    <t xml:space="preserve">Bunny Hop Revenue  </t>
  </si>
  <si>
    <t xml:space="preserve"> Budget for FY 2021-22   - March 1, 2021 - February 28, 2022</t>
  </si>
  <si>
    <t xml:space="preserve">Academy Revenues </t>
  </si>
  <si>
    <t>Fall  (AC1)  2021</t>
  </si>
  <si>
    <t>Winter  (AC2) 2021-22</t>
  </si>
  <si>
    <t>Academy Payroll</t>
  </si>
  <si>
    <t>Academy Expenses and Contractor Payouts</t>
  </si>
  <si>
    <t>Toddler Expenses and Payroll</t>
  </si>
  <si>
    <t xml:space="preserve">Cotillion Program Revenue </t>
  </si>
  <si>
    <t>Dance/Ballet Program Expenses and Payroll</t>
  </si>
  <si>
    <t>Spring (AC3) 2021</t>
  </si>
  <si>
    <t>Adult Spring 2021</t>
  </si>
  <si>
    <t>Adult Summer 2021</t>
  </si>
  <si>
    <t>Adult Fall 2021</t>
  </si>
  <si>
    <t xml:space="preserve">BB League Revenues </t>
  </si>
  <si>
    <t>THE RANCH FISCAL YEAR: MARCH 1, 2021 - FEBRUARY 29, 2022</t>
  </si>
  <si>
    <t>Tournament Expense</t>
  </si>
  <si>
    <t>Tournament Staffing</t>
  </si>
  <si>
    <t xml:space="preserve">Administrative Staff Payroll </t>
  </si>
  <si>
    <t>March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</si>
  <si>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</si>
  <si>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</si>
  <si>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</si>
  <si>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</si>
  <si>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</si>
  <si>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</si>
  <si>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</si>
  <si>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</si>
  <si>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</si>
  <si>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</si>
  <si>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April</t>
  </si>
  <si>
    <t>Year to Date</t>
  </si>
  <si>
    <t>Year End</t>
  </si>
  <si>
    <t>Projections</t>
  </si>
  <si>
    <t>19-20 Year</t>
  </si>
  <si>
    <t>End Financials</t>
  </si>
  <si>
    <t>Birthday Party Expense</t>
  </si>
  <si>
    <t>Net Birthday Program</t>
  </si>
  <si>
    <t>Birthday Party Revenue</t>
  </si>
  <si>
    <t xml:space="preserve">20-21 Year </t>
  </si>
  <si>
    <t>End Financals</t>
  </si>
  <si>
    <t>Administrative Expense Reimbursement</t>
  </si>
  <si>
    <t xml:space="preserve">Tournament Revenue </t>
  </si>
  <si>
    <t xml:space="preserve">Net Golf Tournament </t>
  </si>
  <si>
    <t>Net Bunny Hop</t>
  </si>
  <si>
    <t xml:space="preserve">Net Tiburon Taps </t>
  </si>
  <si>
    <t>Net Half Marathon</t>
  </si>
  <si>
    <t xml:space="preserve">Net Boo Bash </t>
  </si>
  <si>
    <t>Net Santas Breakfast</t>
  </si>
  <si>
    <t xml:space="preserve">Net Father Daughter Dance </t>
  </si>
  <si>
    <t>APPROVED Projected Net Revenue for  21-22</t>
  </si>
  <si>
    <t>Brochure Ad Income</t>
  </si>
  <si>
    <t>Brochure Expense</t>
  </si>
  <si>
    <t>Brochures (used to be in OTHER section)</t>
  </si>
  <si>
    <t>2018/19 check adjustments</t>
  </si>
  <si>
    <t>tennis court resurface (2019)</t>
  </si>
  <si>
    <t>Strategic planning expenses (2019)</t>
  </si>
  <si>
    <t>Credit Card Processing Fees (new to 2021)</t>
  </si>
  <si>
    <t>Withdraw and Transfer Fees (new to 2021)</t>
  </si>
  <si>
    <t>TOTAL EXP</t>
  </si>
  <si>
    <t>TOTAL REV</t>
  </si>
  <si>
    <t>Expenses by month</t>
  </si>
  <si>
    <t>Revenue by month</t>
  </si>
  <si>
    <t>ACTUAL</t>
  </si>
  <si>
    <t>Revenue by month/season</t>
  </si>
  <si>
    <t>PREDICTED</t>
  </si>
  <si>
    <t>For 21-22 FY</t>
  </si>
  <si>
    <t>End of fiscal year balance</t>
  </si>
  <si>
    <t xml:space="preserve">Misc Expense </t>
  </si>
  <si>
    <t>Santas Breakfast Revenue/Gingerbread Houses</t>
  </si>
  <si>
    <t>(missing AI Ad Race event info)</t>
  </si>
  <si>
    <t>Bank Charges and Bank Purchases</t>
  </si>
  <si>
    <t>End of fiscal year bank account</t>
  </si>
  <si>
    <t>Starting bank balance</t>
  </si>
  <si>
    <t>Boo Bash Revenue/ Halloween Carnival</t>
  </si>
  <si>
    <t>Funds on 2/29/2022</t>
  </si>
  <si>
    <t>$ available</t>
  </si>
  <si>
    <t>22-23</t>
  </si>
  <si>
    <t>moved $175k to laif</t>
  </si>
  <si>
    <t>moved $200k to laif</t>
  </si>
  <si>
    <t>Money to date from JPA Partners</t>
  </si>
  <si>
    <t xml:space="preserve">Fund Equity as of 3/1/2021 as per 20-21 audit </t>
  </si>
  <si>
    <t>Fund Eguity as of 3/1/2021 as per 20-21 audit</t>
  </si>
  <si>
    <r>
      <t xml:space="preserve">Updated Projected Net Revenue for  21-22 </t>
    </r>
    <r>
      <rPr>
        <b/>
        <i/>
        <sz val="9"/>
        <color theme="1"/>
        <rFont val="Calibri"/>
        <family val="2"/>
        <scheme val="minor"/>
      </rPr>
      <t>with financial assistance received from COB &amp; TOT</t>
    </r>
  </si>
  <si>
    <t>CASH FUNDS AVAILABLE as of 8/31/21</t>
  </si>
  <si>
    <t xml:space="preserve">Cash Funds Available Balance on 8/31/2021              </t>
  </si>
  <si>
    <t>Bank of Marin Checking account as of 8/31/2021</t>
  </si>
  <si>
    <t>Customer Account Credit Balance in PerfectMind as of 8/31/2021</t>
  </si>
  <si>
    <t>Total of Current Assets</t>
  </si>
  <si>
    <t>Total of Liabilities</t>
  </si>
  <si>
    <t>Outstanding checks as of 8/31/2021</t>
  </si>
  <si>
    <t>LAIF account as of 8/31/2021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</si>
</sst>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u/>
      <sz val="12"/>
      <color theme="1"/>
      <name val="Helvetica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Source Sans Pro"/>
      <family val="2"/>
    </font>
    <font>
      <sz val="11"/>
      <name val="Source Sans Pro"/>
      <family val="2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color theme="3" tint="0.39997558519241921"/>
      <name val="Source Sans Pro"/>
      <family val="2"/>
    </font>
    <font>
      <sz val="11"/>
      <color indexed="12"/>
      <name val="Source Sans Pro"/>
      <family val="2"/>
    </font>
    <font>
      <b/>
      <sz val="11"/>
      <color indexed="12"/>
      <name val="Source Sans Pro"/>
      <family val="2"/>
    </font>
    <font>
      <sz val="10"/>
      <name val="Arial"/>
      <family val="2"/>
    </font>
    <font>
      <i/>
      <sz val="11"/>
      <name val="Source Sans Pro"/>
      <family val="2"/>
    </font>
    <font>
      <b/>
      <sz val="11"/>
      <color theme="3"/>
      <name val="Source Sans Pro"/>
      <family val="2"/>
    </font>
    <font>
      <b/>
      <sz val="16"/>
      <color theme="1"/>
      <name val="Calibri"/>
      <family val="2"/>
      <scheme val="minor"/>
    </font>
    <font>
      <b/>
      <sz val="9"/>
      <name val="Source Sans Pro"/>
      <family val="2"/>
    </font>
    <font>
      <b/>
      <sz val="9"/>
      <color theme="1"/>
      <name val="Source Sans Pro"/>
      <family val="2"/>
    </font>
    <font>
      <sz val="9"/>
      <color theme="1"/>
      <name val="Source Sans Pro"/>
      <family val="2"/>
    </font>
    <font>
      <b/>
      <i/>
      <sz val="9"/>
      <color rgb="FFFF0000"/>
      <name val="Source Sans Pro"/>
      <family val="2"/>
    </font>
    <font>
      <b/>
      <i/>
      <sz val="9"/>
      <name val="Source Sans Pro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22" fillId="0" borderId="0"/>
  </cellStyleXfs>
  <cellXfs count="360">
    <xf numFmtId="0" fontId="0" fillId="0" borderId="0" xfId="0"/>
    <xf numFmtId="0" fontId="4" fillId="0" borderId="0" xfId="0" applyFont="1"/>
    <xf numFmtId="0" fontId="0" fillId="0" borderId="15" xfId="0" applyBorder="1"/>
    <xf numFmtId="44" fontId="0" fillId="0" borderId="0" xfId="4" applyFont="1"/>
    <xf numFmtId="0" fontId="6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164" fontId="7" fillId="0" borderId="0" xfId="0" applyNumberFormat="1" applyFont="1"/>
    <xf numFmtId="164" fontId="8" fillId="0" borderId="0" xfId="0" applyNumberFormat="1" applyFont="1"/>
    <xf numFmtId="164" fontId="7" fillId="0" borderId="0" xfId="4" applyNumberFormat="1" applyFont="1"/>
    <xf numFmtId="0" fontId="6" fillId="0" borderId="19" xfId="0" applyFont="1" applyBorder="1"/>
    <xf numFmtId="164" fontId="6" fillId="0" borderId="19" xfId="0" applyNumberFormat="1" applyFont="1" applyBorder="1"/>
    <xf numFmtId="0" fontId="9" fillId="0" borderId="0" xfId="0" applyFont="1"/>
    <xf numFmtId="164" fontId="9" fillId="0" borderId="0" xfId="0" applyNumberFormat="1" applyFont="1"/>
    <xf numFmtId="164" fontId="10" fillId="0" borderId="0" xfId="0" applyNumberFormat="1" applyFont="1"/>
    <xf numFmtId="164" fontId="9" fillId="0" borderId="0" xfId="4" applyNumberFormat="1" applyFont="1"/>
    <xf numFmtId="0" fontId="9" fillId="0" borderId="16" xfId="0" applyFont="1" applyBorder="1"/>
    <xf numFmtId="164" fontId="9" fillId="0" borderId="17" xfId="0" applyNumberFormat="1" applyFont="1" applyBorder="1"/>
    <xf numFmtId="164" fontId="9" fillId="0" borderId="18" xfId="0" applyNumberFormat="1" applyFont="1" applyBorder="1"/>
    <xf numFmtId="164" fontId="11" fillId="0" borderId="0" xfId="0" applyNumberFormat="1" applyFont="1"/>
    <xf numFmtId="164" fontId="9" fillId="0" borderId="17" xfId="4" applyNumberFormat="1" applyFont="1" applyBorder="1"/>
    <xf numFmtId="164" fontId="9" fillId="0" borderId="18" xfId="4" applyNumberFormat="1" applyFont="1" applyBorder="1"/>
    <xf numFmtId="0" fontId="10" fillId="0" borderId="0" xfId="0" applyFont="1"/>
    <xf numFmtId="0" fontId="9" fillId="0" borderId="19" xfId="0" applyFont="1" applyBorder="1"/>
    <xf numFmtId="164" fontId="9" fillId="0" borderId="19" xfId="0" applyNumberFormat="1" applyFont="1" applyBorder="1"/>
    <xf numFmtId="0" fontId="9" fillId="3" borderId="10" xfId="0" applyFont="1" applyFill="1" applyBorder="1" applyAlignment="1">
      <alignment horizontal="center" wrapText="1"/>
    </xf>
    <xf numFmtId="0" fontId="0" fillId="0" borderId="0" xfId="0" applyFill="1" applyBorder="1"/>
    <xf numFmtId="44" fontId="0" fillId="0" borderId="0" xfId="4" applyFont="1" applyFill="1" applyBorder="1"/>
    <xf numFmtId="0" fontId="12" fillId="0" borderId="0" xfId="0" applyFont="1" applyFill="1" applyBorder="1"/>
    <xf numFmtId="0" fontId="4" fillId="0" borderId="10" xfId="0" applyFont="1" applyBorder="1"/>
    <xf numFmtId="0" fontId="15" fillId="0" borderId="0" xfId="0" applyFont="1" applyAlignment="1" applyProtection="1"/>
    <xf numFmtId="3" fontId="16" fillId="0" borderId="0" xfId="0" applyNumberFormat="1" applyFont="1" applyFill="1"/>
    <xf numFmtId="0" fontId="17" fillId="0" borderId="0" xfId="0" applyFont="1"/>
    <xf numFmtId="0" fontId="15" fillId="0" borderId="0" xfId="0" applyFont="1" applyFill="1" applyAlignment="1" applyProtection="1"/>
    <xf numFmtId="0" fontId="15" fillId="0" borderId="0" xfId="0" applyFont="1"/>
    <xf numFmtId="0" fontId="15" fillId="0" borderId="0" xfId="0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6" fillId="0" borderId="0" xfId="0" applyFont="1" applyBorder="1"/>
    <xf numFmtId="0" fontId="16" fillId="0" borderId="0" xfId="0" applyFont="1" applyBorder="1" applyAlignment="1" applyProtection="1">
      <alignment horizontal="left"/>
    </xf>
    <xf numFmtId="0" fontId="15" fillId="0" borderId="0" xfId="0" applyFont="1" applyBorder="1"/>
    <xf numFmtId="0" fontId="15" fillId="0" borderId="5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3" fontId="15" fillId="0" borderId="0" xfId="0" applyNumberFormat="1" applyFont="1" applyFill="1" applyBorder="1"/>
    <xf numFmtId="3" fontId="16" fillId="0" borderId="0" xfId="0" applyNumberFormat="1" applyFont="1" applyFill="1" applyBorder="1"/>
    <xf numFmtId="3" fontId="21" fillId="0" borderId="0" xfId="0" applyNumberFormat="1" applyFont="1" applyFill="1" applyBorder="1" applyAlignment="1" applyProtection="1">
      <alignment horizontal="right"/>
    </xf>
    <xf numFmtId="3" fontId="16" fillId="2" borderId="2" xfId="0" applyNumberFormat="1" applyFont="1" applyFill="1" applyBorder="1"/>
    <xf numFmtId="3" fontId="15" fillId="0" borderId="9" xfId="0" applyNumberFormat="1" applyFont="1" applyFill="1" applyBorder="1" applyAlignment="1" applyProtection="1">
      <alignment horizontal="right"/>
    </xf>
    <xf numFmtId="3" fontId="15" fillId="0" borderId="0" xfId="0" applyNumberFormat="1" applyFont="1" applyFill="1" applyBorder="1" applyAlignment="1" applyProtection="1">
      <alignment horizontal="right"/>
    </xf>
    <xf numFmtId="0" fontId="16" fillId="0" borderId="12" xfId="0" applyFont="1" applyBorder="1"/>
    <xf numFmtId="3" fontId="16" fillId="2" borderId="1" xfId="0" applyNumberFormat="1" applyFont="1" applyFill="1" applyBorder="1"/>
    <xf numFmtId="0" fontId="16" fillId="0" borderId="0" xfId="0" applyFont="1" applyFill="1" applyAlignment="1" applyProtection="1">
      <alignment horizontal="left"/>
    </xf>
    <xf numFmtId="0" fontId="15" fillId="0" borderId="0" xfId="0" applyFont="1" applyFill="1" applyBorder="1"/>
    <xf numFmtId="3" fontId="20" fillId="0" borderId="0" xfId="0" applyNumberFormat="1" applyFont="1" applyFill="1" applyBorder="1"/>
    <xf numFmtId="0" fontId="16" fillId="0" borderId="13" xfId="0" applyFont="1" applyBorder="1"/>
    <xf numFmtId="3" fontId="16" fillId="5" borderId="11" xfId="0" applyNumberFormat="1" applyFont="1" applyFill="1" applyBorder="1" applyAlignment="1">
      <alignment horizontal="center"/>
    </xf>
    <xf numFmtId="3" fontId="16" fillId="5" borderId="11" xfId="0" applyNumberFormat="1" applyFont="1" applyFill="1" applyBorder="1"/>
    <xf numFmtId="3" fontId="15" fillId="5" borderId="6" xfId="0" applyNumberFormat="1" applyFont="1" applyFill="1" applyBorder="1" applyAlignment="1" applyProtection="1">
      <alignment horizontal="right"/>
    </xf>
    <xf numFmtId="3" fontId="19" fillId="5" borderId="11" xfId="0" applyNumberFormat="1" applyFont="1" applyFill="1" applyBorder="1"/>
    <xf numFmtId="3" fontId="15" fillId="5" borderId="11" xfId="0" applyNumberFormat="1" applyFont="1" applyFill="1" applyBorder="1" applyAlignment="1" applyProtection="1">
      <alignment horizontal="right"/>
    </xf>
    <xf numFmtId="3" fontId="19" fillId="5" borderId="11" xfId="0" applyNumberFormat="1" applyFont="1" applyFill="1" applyBorder="1" applyAlignment="1" applyProtection="1">
      <alignment horizontal="right"/>
    </xf>
    <xf numFmtId="3" fontId="16" fillId="5" borderId="2" xfId="0" applyNumberFormat="1" applyFont="1" applyFill="1" applyBorder="1" applyAlignment="1" applyProtection="1">
      <alignment horizontal="right"/>
    </xf>
    <xf numFmtId="3" fontId="16" fillId="5" borderId="11" xfId="0" applyNumberFormat="1" applyFont="1" applyFill="1" applyBorder="1" applyAlignment="1" applyProtection="1">
      <alignment horizontal="left"/>
    </xf>
    <xf numFmtId="3" fontId="16" fillId="5" borderId="2" xfId="0" applyNumberFormat="1" applyFont="1" applyFill="1" applyBorder="1"/>
    <xf numFmtId="3" fontId="16" fillId="5" borderId="1" xfId="0" applyNumberFormat="1" applyFont="1" applyFill="1" applyBorder="1"/>
    <xf numFmtId="3" fontId="16" fillId="5" borderId="14" xfId="0" applyNumberFormat="1" applyFont="1" applyFill="1" applyBorder="1"/>
    <xf numFmtId="3" fontId="16" fillId="5" borderId="6" xfId="0" applyNumberFormat="1" applyFont="1" applyFill="1" applyBorder="1"/>
    <xf numFmtId="3" fontId="20" fillId="6" borderId="0" xfId="0" applyNumberFormat="1" applyFont="1" applyFill="1" applyBorder="1" applyAlignment="1" applyProtection="1">
      <alignment horizontal="right"/>
    </xf>
    <xf numFmtId="3" fontId="15" fillId="7" borderId="0" xfId="0" applyNumberFormat="1" applyFont="1" applyFill="1" applyBorder="1" applyAlignment="1">
      <alignment horizontal="center"/>
    </xf>
    <xf numFmtId="3" fontId="16" fillId="7" borderId="0" xfId="0" applyNumberFormat="1" applyFont="1" applyFill="1" applyBorder="1"/>
    <xf numFmtId="3" fontId="15" fillId="7" borderId="5" xfId="0" applyNumberFormat="1" applyFont="1" applyFill="1" applyBorder="1" applyAlignment="1" applyProtection="1">
      <alignment horizontal="right"/>
    </xf>
    <xf numFmtId="3" fontId="15" fillId="7" borderId="0" xfId="0" applyNumberFormat="1" applyFont="1" applyFill="1" applyBorder="1" applyAlignment="1" applyProtection="1">
      <alignment horizontal="right"/>
    </xf>
    <xf numFmtId="3" fontId="16" fillId="7" borderId="21" xfId="0" applyNumberFormat="1" applyFont="1" applyFill="1" applyBorder="1" applyAlignment="1" applyProtection="1">
      <alignment horizontal="right"/>
    </xf>
    <xf numFmtId="3" fontId="16" fillId="7" borderId="0" xfId="0" applyNumberFormat="1" applyFont="1" applyFill="1" applyBorder="1" applyAlignment="1" applyProtection="1">
      <alignment horizontal="left"/>
    </xf>
    <xf numFmtId="0" fontId="16" fillId="7" borderId="0" xfId="0" applyFont="1" applyFill="1" applyBorder="1"/>
    <xf numFmtId="0" fontId="23" fillId="7" borderId="0" xfId="0" applyFont="1" applyFill="1" applyBorder="1"/>
    <xf numFmtId="0" fontId="17" fillId="7" borderId="0" xfId="0" applyFont="1" applyFill="1" applyBorder="1"/>
    <xf numFmtId="3" fontId="16" fillId="0" borderId="0" xfId="0" applyNumberFormat="1" applyFont="1" applyFill="1" applyBorder="1" applyAlignment="1" applyProtection="1">
      <alignment horizontal="right"/>
    </xf>
    <xf numFmtId="3" fontId="16" fillId="7" borderId="21" xfId="0" applyNumberFormat="1" applyFont="1" applyFill="1" applyBorder="1"/>
    <xf numFmtId="3" fontId="16" fillId="7" borderId="24" xfId="0" applyNumberFormat="1" applyFont="1" applyFill="1" applyBorder="1"/>
    <xf numFmtId="3" fontId="15" fillId="7" borderId="21" xfId="0" applyNumberFormat="1" applyFont="1" applyFill="1" applyBorder="1" applyAlignment="1" applyProtection="1">
      <alignment horizontal="right"/>
    </xf>
    <xf numFmtId="3" fontId="16" fillId="7" borderId="0" xfId="0" applyNumberFormat="1" applyFont="1" applyFill="1" applyBorder="1" applyAlignment="1"/>
    <xf numFmtId="0" fontId="17" fillId="7" borderId="0" xfId="0" applyFont="1" applyFill="1"/>
    <xf numFmtId="0" fontId="17" fillId="0" borderId="0" xfId="0" applyFont="1" applyFill="1" applyBorder="1"/>
    <xf numFmtId="0" fontId="15" fillId="8" borderId="6" xfId="0" applyFont="1" applyFill="1" applyBorder="1"/>
    <xf numFmtId="3" fontId="15" fillId="8" borderId="6" xfId="0" applyNumberFormat="1" applyFont="1" applyFill="1" applyBorder="1"/>
    <xf numFmtId="0" fontId="17" fillId="0" borderId="0" xfId="0" applyFont="1" applyFill="1"/>
    <xf numFmtId="0" fontId="15" fillId="7" borderId="5" xfId="0" applyFont="1" applyFill="1" applyBorder="1"/>
    <xf numFmtId="3" fontId="15" fillId="7" borderId="5" xfId="0" applyNumberFormat="1" applyFont="1" applyFill="1" applyBorder="1"/>
    <xf numFmtId="3" fontId="15" fillId="8" borderId="2" xfId="0" applyNumberFormat="1" applyFont="1" applyFill="1" applyBorder="1" applyAlignment="1">
      <alignment horizontal="center"/>
    </xf>
    <xf numFmtId="3" fontId="16" fillId="8" borderId="2" xfId="0" applyNumberFormat="1" applyFont="1" applyFill="1" applyBorder="1"/>
    <xf numFmtId="3" fontId="16" fillId="8" borderId="2" xfId="0" applyNumberFormat="1" applyFont="1" applyFill="1" applyBorder="1" applyAlignment="1" applyProtection="1">
      <alignment horizontal="left"/>
    </xf>
    <xf numFmtId="3" fontId="15" fillId="8" borderId="6" xfId="0" applyNumberFormat="1" applyFont="1" applyFill="1" applyBorder="1" applyAlignment="1" applyProtection="1">
      <alignment horizontal="right"/>
    </xf>
    <xf numFmtId="0" fontId="16" fillId="8" borderId="2" xfId="0" applyFont="1" applyFill="1" applyBorder="1"/>
    <xf numFmtId="0" fontId="23" fillId="8" borderId="2" xfId="0" applyFont="1" applyFill="1" applyBorder="1"/>
    <xf numFmtId="0" fontId="17" fillId="8" borderId="2" xfId="0" applyFont="1" applyFill="1" applyBorder="1"/>
    <xf numFmtId="3" fontId="15" fillId="8" borderId="2" xfId="0" applyNumberFormat="1" applyFont="1" applyFill="1" applyBorder="1" applyAlignment="1" applyProtection="1">
      <alignment horizontal="right"/>
    </xf>
    <xf numFmtId="3" fontId="16" fillId="8" borderId="2" xfId="0" applyNumberFormat="1" applyFont="1" applyFill="1" applyBorder="1" applyAlignment="1" applyProtection="1">
      <alignment horizontal="right"/>
    </xf>
    <xf numFmtId="3" fontId="15" fillId="0" borderId="2" xfId="0" applyNumberFormat="1" applyFont="1" applyFill="1" applyBorder="1" applyAlignment="1" applyProtection="1">
      <alignment horizontal="right"/>
    </xf>
    <xf numFmtId="3" fontId="16" fillId="8" borderId="8" xfId="0" applyNumberFormat="1" applyFont="1" applyFill="1" applyBorder="1"/>
    <xf numFmtId="3" fontId="15" fillId="0" borderId="6" xfId="0" applyNumberFormat="1" applyFont="1" applyFill="1" applyBorder="1" applyAlignment="1" applyProtection="1">
      <alignment horizontal="right"/>
    </xf>
    <xf numFmtId="3" fontId="16" fillId="8" borderId="2" xfId="0" applyNumberFormat="1" applyFont="1" applyFill="1" applyBorder="1" applyAlignment="1"/>
    <xf numFmtId="3" fontId="16" fillId="8" borderId="1" xfId="0" applyNumberFormat="1" applyFont="1" applyFill="1" applyBorder="1"/>
    <xf numFmtId="3" fontId="16" fillId="8" borderId="6" xfId="0" applyNumberFormat="1" applyFont="1" applyFill="1" applyBorder="1"/>
    <xf numFmtId="3" fontId="15" fillId="9" borderId="5" xfId="0" applyNumberFormat="1" applyFont="1" applyFill="1" applyBorder="1"/>
    <xf numFmtId="3" fontId="15" fillId="7" borderId="16" xfId="0" applyNumberFormat="1" applyFont="1" applyFill="1" applyBorder="1" applyAlignment="1" applyProtection="1">
      <alignment horizontal="right"/>
    </xf>
    <xf numFmtId="3" fontId="16" fillId="7" borderId="0" xfId="0" applyNumberFormat="1" applyFont="1" applyFill="1" applyBorder="1" applyAlignment="1" applyProtection="1">
      <alignment horizontal="right"/>
    </xf>
    <xf numFmtId="37" fontId="16" fillId="9" borderId="0" xfId="5" applyNumberFormat="1" applyFont="1" applyFill="1"/>
    <xf numFmtId="37" fontId="16" fillId="8" borderId="2" xfId="5" applyNumberFormat="1" applyFont="1" applyFill="1" applyBorder="1"/>
    <xf numFmtId="37" fontId="16" fillId="9" borderId="15" xfId="5" applyNumberFormat="1" applyFont="1" applyFill="1" applyBorder="1"/>
    <xf numFmtId="37" fontId="15" fillId="8" borderId="6" xfId="5" applyNumberFormat="1" applyFont="1" applyFill="1" applyBorder="1"/>
    <xf numFmtId="37" fontId="16" fillId="9" borderId="0" xfId="5" applyNumberFormat="1" applyFont="1" applyFill="1" applyBorder="1"/>
    <xf numFmtId="37" fontId="16" fillId="0" borderId="0" xfId="5" applyNumberFormat="1" applyFont="1" applyFill="1" applyBorder="1"/>
    <xf numFmtId="37" fontId="16" fillId="7" borderId="0" xfId="5" applyNumberFormat="1" applyFont="1" applyFill="1"/>
    <xf numFmtId="37" fontId="16" fillId="7" borderId="0" xfId="5" applyNumberFormat="1" applyFont="1" applyFill="1" applyBorder="1"/>
    <xf numFmtId="37" fontId="16" fillId="7" borderId="15" xfId="5" applyNumberFormat="1" applyFont="1" applyFill="1" applyBorder="1"/>
    <xf numFmtId="0" fontId="16" fillId="7" borderId="0" xfId="5" applyFont="1" applyFill="1"/>
    <xf numFmtId="0" fontId="0" fillId="0" borderId="0" xfId="0" applyFont="1"/>
    <xf numFmtId="3" fontId="16" fillId="0" borderId="8" xfId="0" applyNumberFormat="1" applyFont="1" applyFill="1" applyBorder="1"/>
    <xf numFmtId="3" fontId="15" fillId="0" borderId="32" xfId="0" applyNumberFormat="1" applyFont="1" applyFill="1" applyBorder="1"/>
    <xf numFmtId="3" fontId="16" fillId="0" borderId="28" xfId="0" applyNumberFormat="1" applyFont="1" applyFill="1" applyBorder="1"/>
    <xf numFmtId="3" fontId="15" fillId="0" borderId="30" xfId="0" applyNumberFormat="1" applyFont="1" applyFill="1" applyBorder="1"/>
    <xf numFmtId="3" fontId="18" fillId="8" borderId="2" xfId="0" applyNumberFormat="1" applyFont="1" applyFill="1" applyBorder="1" applyAlignment="1">
      <alignment horizontal="right"/>
    </xf>
    <xf numFmtId="3" fontId="17" fillId="8" borderId="2" xfId="0" applyNumberFormat="1" applyFont="1" applyFill="1" applyBorder="1" applyAlignment="1">
      <alignment horizontal="right"/>
    </xf>
    <xf numFmtId="3" fontId="17" fillId="8" borderId="2" xfId="0" applyNumberFormat="1" applyFont="1" applyFill="1" applyBorder="1" applyAlignment="1" applyProtection="1">
      <alignment horizontal="right"/>
    </xf>
    <xf numFmtId="3" fontId="18" fillId="8" borderId="6" xfId="0" applyNumberFormat="1" applyFont="1" applyFill="1" applyBorder="1" applyAlignment="1" applyProtection="1">
      <alignment horizontal="right"/>
    </xf>
    <xf numFmtId="3" fontId="17" fillId="8" borderId="2" xfId="0" applyNumberFormat="1" applyFont="1" applyFill="1" applyBorder="1"/>
    <xf numFmtId="3" fontId="18" fillId="8" borderId="6" xfId="0" applyNumberFormat="1" applyFont="1" applyFill="1" applyBorder="1"/>
    <xf numFmtId="3" fontId="17" fillId="8" borderId="6" xfId="0" applyNumberFormat="1" applyFont="1" applyFill="1" applyBorder="1" applyAlignment="1">
      <alignment horizontal="right"/>
    </xf>
    <xf numFmtId="3" fontId="18" fillId="8" borderId="31" xfId="0" applyNumberFormat="1" applyFont="1" applyFill="1" applyBorder="1" applyAlignment="1">
      <alignment horizontal="right"/>
    </xf>
    <xf numFmtId="3" fontId="18" fillId="8" borderId="8" xfId="0" applyNumberFormat="1" applyFont="1" applyFill="1" applyBorder="1"/>
    <xf numFmtId="3" fontId="18" fillId="8" borderId="32" xfId="0" applyNumberFormat="1" applyFont="1" applyFill="1" applyBorder="1" applyAlignment="1" applyProtection="1">
      <alignment horizontal="right"/>
    </xf>
    <xf numFmtId="3" fontId="18" fillId="8" borderId="2" xfId="0" applyNumberFormat="1" applyFont="1" applyFill="1" applyBorder="1" applyAlignment="1" applyProtection="1">
      <alignment horizontal="right"/>
    </xf>
    <xf numFmtId="17" fontId="24" fillId="0" borderId="0" xfId="0" applyNumberFormat="1" applyFont="1" applyFill="1" applyAlignment="1" applyProtection="1">
      <alignment horizontal="left"/>
    </xf>
    <xf numFmtId="0" fontId="15" fillId="0" borderId="0" xfId="0" applyNumberFormat="1" applyFont="1" applyAlignment="1"/>
    <xf numFmtId="0" fontId="15" fillId="0" borderId="10" xfId="0" applyFont="1" applyBorder="1"/>
    <xf numFmtId="44" fontId="4" fillId="0" borderId="7" xfId="4" applyFont="1" applyBorder="1"/>
    <xf numFmtId="0" fontId="4" fillId="0" borderId="29" xfId="0" applyFont="1" applyBorder="1"/>
    <xf numFmtId="44" fontId="4" fillId="0" borderId="29" xfId="4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44" fontId="0" fillId="0" borderId="22" xfId="4" applyFont="1" applyBorder="1"/>
    <xf numFmtId="0" fontId="0" fillId="0" borderId="22" xfId="0" applyFill="1" applyBorder="1" applyAlignment="1">
      <alignment horizontal="left"/>
    </xf>
    <xf numFmtId="0" fontId="0" fillId="0" borderId="25" xfId="0" applyBorder="1" applyAlignment="1">
      <alignment horizontal="left"/>
    </xf>
    <xf numFmtId="44" fontId="0" fillId="0" borderId="22" xfId="4" applyFont="1" applyBorder="1" applyAlignment="1">
      <alignment horizontal="left"/>
    </xf>
    <xf numFmtId="44" fontId="0" fillId="0" borderId="10" xfId="4" applyFont="1" applyBorder="1"/>
    <xf numFmtId="0" fontId="0" fillId="0" borderId="10" xfId="0" applyFill="1" applyBorder="1" applyAlignment="1">
      <alignment horizontal="left"/>
    </xf>
    <xf numFmtId="0" fontId="0" fillId="0" borderId="16" xfId="0" applyBorder="1" applyAlignment="1">
      <alignment horizontal="left"/>
    </xf>
    <xf numFmtId="44" fontId="0" fillId="0" borderId="10" xfId="4" applyFont="1" applyBorder="1" applyAlignment="1">
      <alignment horizontal="left"/>
    </xf>
    <xf numFmtId="44" fontId="0" fillId="0" borderId="18" xfId="4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25" fillId="0" borderId="0" xfId="0" applyFont="1"/>
    <xf numFmtId="44" fontId="4" fillId="0" borderId="29" xfId="4" applyFont="1" applyBorder="1"/>
    <xf numFmtId="44" fontId="0" fillId="0" borderId="18" xfId="4" applyFont="1" applyBorder="1"/>
    <xf numFmtId="0" fontId="0" fillId="0" borderId="22" xfId="0" applyBorder="1"/>
    <xf numFmtId="3" fontId="26" fillId="7" borderId="1" xfId="0" applyNumberFormat="1" applyFont="1" applyFill="1" applyBorder="1" applyAlignment="1">
      <alignment horizontal="center" vertical="top"/>
    </xf>
    <xf numFmtId="3" fontId="27" fillId="8" borderId="1" xfId="0" applyNumberFormat="1" applyFont="1" applyFill="1" applyBorder="1" applyAlignment="1">
      <alignment horizontal="center"/>
    </xf>
    <xf numFmtId="3" fontId="26" fillId="7" borderId="2" xfId="0" applyNumberFormat="1" applyFont="1" applyFill="1" applyBorder="1" applyAlignment="1">
      <alignment horizontal="center" vertical="top"/>
    </xf>
    <xf numFmtId="3" fontId="27" fillId="8" borderId="2" xfId="0" applyNumberFormat="1" applyFont="1" applyFill="1" applyBorder="1" applyAlignment="1">
      <alignment horizontal="center"/>
    </xf>
    <xf numFmtId="0" fontId="28" fillId="7" borderId="4" xfId="0" applyFont="1" applyFill="1" applyBorder="1"/>
    <xf numFmtId="3" fontId="27" fillId="8" borderId="4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6" fillId="0" borderId="24" xfId="0" applyNumberFormat="1" applyFont="1" applyFill="1" applyBorder="1"/>
    <xf numFmtId="3" fontId="15" fillId="0" borderId="36" xfId="0" applyNumberFormat="1" applyFont="1" applyFill="1" applyBorder="1"/>
    <xf numFmtId="3" fontId="15" fillId="0" borderId="21" xfId="0" applyNumberFormat="1" applyFont="1" applyFill="1" applyBorder="1" applyAlignment="1" applyProtection="1">
      <alignment horizontal="right"/>
    </xf>
    <xf numFmtId="3" fontId="15" fillId="0" borderId="5" xfId="0" applyNumberFormat="1" applyFont="1" applyFill="1" applyBorder="1" applyAlignment="1" applyProtection="1">
      <alignment horizontal="right"/>
    </xf>
    <xf numFmtId="3" fontId="27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Border="1" applyAlignment="1" applyProtection="1">
      <alignment horizontal="right"/>
    </xf>
    <xf numFmtId="3" fontId="17" fillId="0" borderId="0" xfId="0" applyNumberFormat="1" applyFont="1" applyFill="1" applyBorder="1"/>
    <xf numFmtId="3" fontId="18" fillId="0" borderId="0" xfId="0" applyNumberFormat="1" applyFont="1" applyFill="1" applyBorder="1"/>
    <xf numFmtId="3" fontId="16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/>
    <xf numFmtId="0" fontId="23" fillId="0" borderId="0" xfId="0" applyFont="1" applyFill="1" applyBorder="1"/>
    <xf numFmtId="3" fontId="16" fillId="0" borderId="0" xfId="0" applyNumberFormat="1" applyFont="1" applyFill="1" applyBorder="1" applyAlignment="1"/>
    <xf numFmtId="37" fontId="15" fillId="0" borderId="0" xfId="5" applyNumberFormat="1" applyFont="1" applyFill="1" applyBorder="1"/>
    <xf numFmtId="3" fontId="26" fillId="7" borderId="20" xfId="0" applyNumberFormat="1" applyFont="1" applyFill="1" applyBorder="1" applyAlignment="1">
      <alignment horizontal="center" vertical="top"/>
    </xf>
    <xf numFmtId="3" fontId="26" fillId="7" borderId="21" xfId="0" applyNumberFormat="1" applyFont="1" applyFill="1" applyBorder="1" applyAlignment="1">
      <alignment horizontal="center" vertical="top"/>
    </xf>
    <xf numFmtId="0" fontId="28" fillId="7" borderId="34" xfId="0" applyFont="1" applyFill="1" applyBorder="1"/>
    <xf numFmtId="3" fontId="18" fillId="7" borderId="21" xfId="0" applyNumberFormat="1" applyFont="1" applyFill="1" applyBorder="1" applyAlignment="1">
      <alignment horizontal="right"/>
    </xf>
    <xf numFmtId="3" fontId="17" fillId="7" borderId="21" xfId="0" applyNumberFormat="1" applyFont="1" applyFill="1" applyBorder="1" applyAlignment="1">
      <alignment horizontal="right"/>
    </xf>
    <xf numFmtId="3" fontId="17" fillId="7" borderId="21" xfId="0" applyNumberFormat="1" applyFont="1" applyFill="1" applyBorder="1" applyAlignment="1" applyProtection="1">
      <alignment horizontal="right"/>
    </xf>
    <xf numFmtId="3" fontId="18" fillId="7" borderId="5" xfId="0" applyNumberFormat="1" applyFont="1" applyFill="1" applyBorder="1" applyAlignment="1" applyProtection="1">
      <alignment horizontal="right"/>
    </xf>
    <xf numFmtId="3" fontId="17" fillId="7" borderId="21" xfId="0" applyNumberFormat="1" applyFont="1" applyFill="1" applyBorder="1"/>
    <xf numFmtId="3" fontId="18" fillId="7" borderId="5" xfId="0" applyNumberFormat="1" applyFont="1" applyFill="1" applyBorder="1"/>
    <xf numFmtId="3" fontId="17" fillId="7" borderId="5" xfId="0" applyNumberFormat="1" applyFont="1" applyFill="1" applyBorder="1" applyAlignment="1">
      <alignment horizontal="right"/>
    </xf>
    <xf numFmtId="3" fontId="18" fillId="7" borderId="35" xfId="0" applyNumberFormat="1" applyFont="1" applyFill="1" applyBorder="1" applyAlignment="1">
      <alignment horizontal="right"/>
    </xf>
    <xf numFmtId="3" fontId="18" fillId="7" borderId="15" xfId="0" applyNumberFormat="1" applyFont="1" applyFill="1" applyBorder="1"/>
    <xf numFmtId="3" fontId="18" fillId="7" borderId="16" xfId="0" applyNumberFormat="1" applyFont="1" applyFill="1" applyBorder="1"/>
    <xf numFmtId="3" fontId="18" fillId="7" borderId="9" xfId="0" applyNumberFormat="1" applyFont="1" applyFill="1" applyBorder="1"/>
    <xf numFmtId="3" fontId="18" fillId="7" borderId="36" xfId="0" applyNumberFormat="1" applyFont="1" applyFill="1" applyBorder="1" applyAlignment="1" applyProtection="1">
      <alignment horizontal="right"/>
    </xf>
    <xf numFmtId="3" fontId="18" fillId="7" borderId="21" xfId="0" applyNumberFormat="1" applyFont="1" applyFill="1" applyBorder="1" applyAlignment="1" applyProtection="1">
      <alignment horizontal="right"/>
    </xf>
    <xf numFmtId="3" fontId="18" fillId="7" borderId="35" xfId="0" applyNumberFormat="1" applyFont="1" applyFill="1" applyBorder="1"/>
    <xf numFmtId="3" fontId="18" fillId="8" borderId="37" xfId="0" applyNumberFormat="1" applyFont="1" applyFill="1" applyBorder="1"/>
    <xf numFmtId="0" fontId="15" fillId="0" borderId="20" xfId="0" applyFont="1" applyBorder="1"/>
    <xf numFmtId="3" fontId="27" fillId="2" borderId="1" xfId="0" applyNumberFormat="1" applyFont="1" applyFill="1" applyBorder="1" applyAlignment="1">
      <alignment horizontal="center"/>
    </xf>
    <xf numFmtId="3" fontId="27" fillId="2" borderId="2" xfId="0" applyNumberFormat="1" applyFont="1" applyFill="1" applyBorder="1" applyAlignment="1">
      <alignment horizontal="center"/>
    </xf>
    <xf numFmtId="3" fontId="27" fillId="2" borderId="4" xfId="0" applyNumberFormat="1" applyFont="1" applyFill="1" applyBorder="1" applyAlignment="1">
      <alignment horizontal="center"/>
    </xf>
    <xf numFmtId="3" fontId="15" fillId="2" borderId="6" xfId="0" applyNumberFormat="1" applyFont="1" applyFill="1" applyBorder="1" applyAlignment="1" applyProtection="1">
      <alignment horizontal="right"/>
    </xf>
    <xf numFmtId="3" fontId="15" fillId="2" borderId="6" xfId="0" applyNumberFormat="1" applyFont="1" applyFill="1" applyBorder="1"/>
    <xf numFmtId="3" fontId="15" fillId="9" borderId="6" xfId="0" applyNumberFormat="1" applyFont="1" applyFill="1" applyBorder="1"/>
    <xf numFmtId="3" fontId="16" fillId="2" borderId="8" xfId="0" applyNumberFormat="1" applyFont="1" applyFill="1" applyBorder="1"/>
    <xf numFmtId="3" fontId="15" fillId="2" borderId="2" xfId="0" applyNumberFormat="1" applyFont="1" applyFill="1" applyBorder="1" applyAlignment="1" applyProtection="1">
      <alignment horizontal="right"/>
    </xf>
    <xf numFmtId="3" fontId="27" fillId="5" borderId="26" xfId="0" applyNumberFormat="1" applyFont="1" applyFill="1" applyBorder="1" applyAlignment="1">
      <alignment horizontal="center"/>
    </xf>
    <xf numFmtId="3" fontId="27" fillId="5" borderId="11" xfId="0" applyNumberFormat="1" applyFont="1" applyFill="1" applyBorder="1" applyAlignment="1">
      <alignment horizontal="center"/>
    </xf>
    <xf numFmtId="3" fontId="27" fillId="5" borderId="27" xfId="0" applyNumberFormat="1" applyFont="1" applyFill="1" applyBorder="1" applyAlignment="1">
      <alignment horizontal="center"/>
    </xf>
    <xf numFmtId="3" fontId="15" fillId="5" borderId="14" xfId="0" applyNumberFormat="1" applyFont="1" applyFill="1" applyBorder="1" applyAlignment="1" applyProtection="1">
      <alignment horizontal="right"/>
    </xf>
    <xf numFmtId="3" fontId="16" fillId="5" borderId="28" xfId="0" applyNumberFormat="1" applyFont="1" applyFill="1" applyBorder="1"/>
    <xf numFmtId="3" fontId="16" fillId="5" borderId="11" xfId="0" applyNumberFormat="1" applyFont="1" applyFill="1" applyBorder="1" applyAlignment="1" applyProtection="1">
      <alignment horizontal="right"/>
    </xf>
    <xf numFmtId="3" fontId="16" fillId="5" borderId="26" xfId="0" applyNumberFormat="1" applyFont="1" applyFill="1" applyBorder="1"/>
    <xf numFmtId="3" fontId="15" fillId="5" borderId="14" xfId="0" applyNumberFormat="1" applyFont="1" applyFill="1" applyBorder="1"/>
    <xf numFmtId="3" fontId="19" fillId="2" borderId="2" xfId="0" applyNumberFormat="1" applyFont="1" applyFill="1" applyBorder="1"/>
    <xf numFmtId="3" fontId="16" fillId="2" borderId="2" xfId="0" applyNumberFormat="1" applyFont="1" applyFill="1" applyBorder="1" applyAlignment="1" applyProtection="1">
      <alignment horizontal="right"/>
    </xf>
    <xf numFmtId="3" fontId="21" fillId="0" borderId="2" xfId="0" applyNumberFormat="1" applyFont="1" applyFill="1" applyBorder="1" applyAlignment="1" applyProtection="1">
      <alignment horizontal="right"/>
    </xf>
    <xf numFmtId="3" fontId="15" fillId="8" borderId="37" xfId="0" applyNumberFormat="1" applyFont="1" applyFill="1" applyBorder="1" applyAlignment="1" applyProtection="1">
      <alignment horizontal="right"/>
    </xf>
    <xf numFmtId="3" fontId="18" fillId="5" borderId="11" xfId="0" applyNumberFormat="1" applyFont="1" applyFill="1" applyBorder="1" applyAlignment="1">
      <alignment horizontal="right"/>
    </xf>
    <xf numFmtId="3" fontId="17" fillId="5" borderId="11" xfId="0" applyNumberFormat="1" applyFont="1" applyFill="1" applyBorder="1" applyAlignment="1">
      <alignment horizontal="right"/>
    </xf>
    <xf numFmtId="3" fontId="17" fillId="5" borderId="11" xfId="0" applyNumberFormat="1" applyFont="1" applyFill="1" applyBorder="1" applyAlignment="1" applyProtection="1">
      <alignment horizontal="right"/>
    </xf>
    <xf numFmtId="3" fontId="18" fillId="5" borderId="14" xfId="0" applyNumberFormat="1" applyFont="1" applyFill="1" applyBorder="1" applyAlignment="1" applyProtection="1">
      <alignment horizontal="right"/>
    </xf>
    <xf numFmtId="3" fontId="17" fillId="5" borderId="11" xfId="0" applyNumberFormat="1" applyFont="1" applyFill="1" applyBorder="1"/>
    <xf numFmtId="3" fontId="18" fillId="5" borderId="14" xfId="0" applyNumberFormat="1" applyFont="1" applyFill="1" applyBorder="1"/>
    <xf numFmtId="3" fontId="17" fillId="5" borderId="14" xfId="0" applyNumberFormat="1" applyFont="1" applyFill="1" applyBorder="1" applyAlignment="1">
      <alignment horizontal="right"/>
    </xf>
    <xf numFmtId="3" fontId="18" fillId="5" borderId="30" xfId="0" applyNumberFormat="1" applyFont="1" applyFill="1" applyBorder="1" applyAlignment="1" applyProtection="1">
      <alignment horizontal="right"/>
    </xf>
    <xf numFmtId="3" fontId="18" fillId="5" borderId="11" xfId="0" applyNumberFormat="1" applyFont="1" applyFill="1" applyBorder="1" applyAlignment="1" applyProtection="1">
      <alignment horizontal="right"/>
    </xf>
    <xf numFmtId="3" fontId="18" fillId="2" borderId="2" xfId="0" applyNumberFormat="1" applyFont="1" applyFill="1" applyBorder="1" applyAlignment="1">
      <alignment horizontal="right"/>
    </xf>
    <xf numFmtId="3" fontId="17" fillId="2" borderId="2" xfId="0" applyNumberFormat="1" applyFont="1" applyFill="1" applyBorder="1" applyAlignment="1">
      <alignment horizontal="right"/>
    </xf>
    <xf numFmtId="3" fontId="17" fillId="2" borderId="2" xfId="0" applyNumberFormat="1" applyFont="1" applyFill="1" applyBorder="1" applyAlignment="1" applyProtection="1">
      <alignment horizontal="right"/>
    </xf>
    <xf numFmtId="3" fontId="18" fillId="2" borderId="6" xfId="0" applyNumberFormat="1" applyFont="1" applyFill="1" applyBorder="1" applyAlignment="1" applyProtection="1">
      <alignment horizontal="right"/>
    </xf>
    <xf numFmtId="3" fontId="17" fillId="2" borderId="2" xfId="0" applyNumberFormat="1" applyFont="1" applyFill="1" applyBorder="1"/>
    <xf numFmtId="3" fontId="18" fillId="2" borderId="6" xfId="0" applyNumberFormat="1" applyFont="1" applyFill="1" applyBorder="1"/>
    <xf numFmtId="3" fontId="17" fillId="2" borderId="6" xfId="0" applyNumberFormat="1" applyFont="1" applyFill="1" applyBorder="1" applyAlignment="1">
      <alignment horizontal="right"/>
    </xf>
    <xf numFmtId="3" fontId="18" fillId="2" borderId="31" xfId="0" applyNumberFormat="1" applyFont="1" applyFill="1" applyBorder="1" applyAlignment="1">
      <alignment horizontal="right"/>
    </xf>
    <xf numFmtId="3" fontId="18" fillId="2" borderId="8" xfId="0" applyNumberFormat="1" applyFont="1" applyFill="1" applyBorder="1"/>
    <xf numFmtId="3" fontId="18" fillId="2" borderId="37" xfId="0" applyNumberFormat="1" applyFont="1" applyFill="1" applyBorder="1"/>
    <xf numFmtId="3" fontId="18" fillId="2" borderId="32" xfId="0" applyNumberFormat="1" applyFont="1" applyFill="1" applyBorder="1" applyAlignment="1" applyProtection="1">
      <alignment horizontal="right"/>
    </xf>
    <xf numFmtId="3" fontId="18" fillId="2" borderId="2" xfId="0" applyNumberFormat="1" applyFont="1" applyFill="1" applyBorder="1" applyAlignment="1" applyProtection="1">
      <alignment horizontal="right"/>
    </xf>
    <xf numFmtId="3" fontId="15" fillId="8" borderId="32" xfId="0" applyNumberFormat="1" applyFont="1" applyFill="1" applyBorder="1" applyAlignment="1" applyProtection="1">
      <alignment horizontal="right"/>
    </xf>
    <xf numFmtId="3" fontId="15" fillId="5" borderId="18" xfId="0" applyNumberFormat="1" applyFont="1" applyFill="1" applyBorder="1" applyAlignment="1" applyProtection="1">
      <alignment horizontal="right"/>
    </xf>
    <xf numFmtId="3" fontId="16" fillId="2" borderId="2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 applyProtection="1">
      <alignment horizontal="right"/>
    </xf>
    <xf numFmtId="3" fontId="15" fillId="2" borderId="32" xfId="0" applyNumberFormat="1" applyFont="1" applyFill="1" applyBorder="1" applyAlignment="1" applyProtection="1">
      <alignment horizontal="right"/>
    </xf>
    <xf numFmtId="3" fontId="15" fillId="2" borderId="1" xfId="0" applyNumberFormat="1" applyFont="1" applyFill="1" applyBorder="1" applyAlignment="1" applyProtection="1">
      <alignment horizontal="right"/>
    </xf>
    <xf numFmtId="3" fontId="16" fillId="2" borderId="38" xfId="0" applyNumberFormat="1" applyFont="1" applyFill="1" applyBorder="1"/>
    <xf numFmtId="3" fontId="15" fillId="2" borderId="4" xfId="0" applyNumberFormat="1" applyFont="1" applyFill="1" applyBorder="1" applyAlignment="1" applyProtection="1">
      <alignment horizontal="right"/>
    </xf>
    <xf numFmtId="3" fontId="16" fillId="2" borderId="2" xfId="0" applyNumberFormat="1" applyFont="1" applyFill="1" applyBorder="1" applyAlignment="1" applyProtection="1">
      <alignment horizontal="left"/>
    </xf>
    <xf numFmtId="37" fontId="16" fillId="7" borderId="5" xfId="5" applyNumberFormat="1" applyFont="1" applyFill="1" applyBorder="1"/>
    <xf numFmtId="37" fontId="17" fillId="7" borderId="5" xfId="0" applyNumberFormat="1" applyFont="1" applyFill="1" applyBorder="1"/>
    <xf numFmtId="3" fontId="16" fillId="2" borderId="6" xfId="0" applyNumberFormat="1" applyFont="1" applyFill="1" applyBorder="1"/>
    <xf numFmtId="37" fontId="16" fillId="7" borderId="0" xfId="5" applyNumberFormat="1" applyFont="1" applyFill="1" applyBorder="1" applyAlignment="1">
      <alignment horizontal="right"/>
    </xf>
    <xf numFmtId="0" fontId="15" fillId="0" borderId="23" xfId="0" applyFont="1" applyBorder="1" applyAlignment="1" applyProtection="1">
      <alignment horizontal="left"/>
    </xf>
    <xf numFmtId="0" fontId="15" fillId="0" borderId="6" xfId="0" applyFont="1" applyBorder="1" applyAlignment="1" applyProtection="1">
      <alignment horizontal="left"/>
    </xf>
    <xf numFmtId="0" fontId="4" fillId="0" borderId="6" xfId="0" applyFont="1" applyBorder="1"/>
    <xf numFmtId="0" fontId="13" fillId="4" borderId="10" xfId="0" applyFont="1" applyFill="1" applyBorder="1" applyAlignment="1">
      <alignment horizontal="left"/>
    </xf>
    <xf numFmtId="44" fontId="13" fillId="4" borderId="10" xfId="4" applyFont="1" applyFill="1" applyBorder="1" applyAlignment="1">
      <alignment horizontal="left"/>
    </xf>
    <xf numFmtId="0" fontId="14" fillId="4" borderId="10" xfId="0" applyFont="1" applyFill="1" applyBorder="1"/>
    <xf numFmtId="44" fontId="14" fillId="4" borderId="10" xfId="4" applyFont="1" applyFill="1" applyBorder="1" applyAlignment="1">
      <alignment horizontal="left"/>
    </xf>
    <xf numFmtId="44" fontId="0" fillId="0" borderId="0" xfId="4" applyFont="1" applyFill="1" applyBorder="1" applyAlignment="1">
      <alignment horizontal="left"/>
    </xf>
    <xf numFmtId="0" fontId="13" fillId="10" borderId="10" xfId="0" applyFont="1" applyFill="1" applyBorder="1" applyAlignment="1">
      <alignment horizontal="left"/>
    </xf>
    <xf numFmtId="44" fontId="13" fillId="10" borderId="10" xfId="4" applyFont="1" applyFill="1" applyBorder="1" applyAlignment="1">
      <alignment horizontal="left"/>
    </xf>
    <xf numFmtId="0" fontId="14" fillId="10" borderId="10" xfId="0" applyFont="1" applyFill="1" applyBorder="1"/>
    <xf numFmtId="44" fontId="14" fillId="10" borderId="10" xfId="4" applyFont="1" applyFill="1" applyBorder="1" applyAlignment="1">
      <alignment horizontal="left"/>
    </xf>
    <xf numFmtId="3" fontId="16" fillId="10" borderId="6" xfId="0" applyNumberFormat="1" applyFont="1" applyFill="1" applyBorder="1"/>
    <xf numFmtId="3" fontId="16" fillId="10" borderId="2" xfId="0" applyNumberFormat="1" applyFont="1" applyFill="1" applyBorder="1"/>
    <xf numFmtId="3" fontId="16" fillId="10" borderId="1" xfId="0" applyNumberFormat="1" applyFont="1" applyFill="1" applyBorder="1"/>
    <xf numFmtId="3" fontId="15" fillId="10" borderId="6" xfId="0" applyNumberFormat="1" applyFont="1" applyFill="1" applyBorder="1"/>
    <xf numFmtId="3" fontId="15" fillId="10" borderId="6" xfId="0" applyNumberFormat="1" applyFont="1" applyFill="1" applyBorder="1" applyAlignment="1" applyProtection="1">
      <alignment horizontal="right"/>
    </xf>
    <xf numFmtId="3" fontId="15" fillId="10" borderId="2" xfId="0" applyNumberFormat="1" applyFont="1" applyFill="1" applyBorder="1" applyAlignment="1" applyProtection="1">
      <alignment horizontal="right"/>
    </xf>
    <xf numFmtId="3" fontId="16" fillId="10" borderId="8" xfId="0" applyNumberFormat="1" applyFont="1" applyFill="1" applyBorder="1"/>
    <xf numFmtId="3" fontId="16" fillId="10" borderId="2" xfId="0" applyNumberFormat="1" applyFont="1" applyFill="1" applyBorder="1" applyAlignment="1" applyProtection="1">
      <alignment horizontal="right"/>
    </xf>
    <xf numFmtId="3" fontId="19" fillId="10" borderId="2" xfId="0" applyNumberFormat="1" applyFont="1" applyFill="1" applyBorder="1"/>
    <xf numFmtId="3" fontId="20" fillId="0" borderId="2" xfId="0" applyNumberFormat="1" applyFont="1" applyFill="1" applyBorder="1" applyAlignment="1" applyProtection="1">
      <alignment horizontal="right"/>
    </xf>
    <xf numFmtId="3" fontId="19" fillId="10" borderId="2" xfId="0" applyNumberFormat="1" applyFont="1" applyFill="1" applyBorder="1" applyAlignment="1" applyProtection="1">
      <alignment horizontal="right"/>
    </xf>
    <xf numFmtId="3" fontId="16" fillId="10" borderId="2" xfId="0" applyNumberFormat="1" applyFont="1" applyFill="1" applyBorder="1" applyAlignment="1" applyProtection="1">
      <alignment horizontal="left"/>
    </xf>
    <xf numFmtId="3" fontId="15" fillId="10" borderId="32" xfId="0" applyNumberFormat="1" applyFont="1" applyFill="1" applyBorder="1" applyAlignment="1" applyProtection="1">
      <alignment horizontal="right"/>
    </xf>
    <xf numFmtId="3" fontId="16" fillId="10" borderId="2" xfId="0" applyNumberFormat="1" applyFont="1" applyFill="1" applyBorder="1" applyAlignment="1">
      <alignment horizontal="center"/>
    </xf>
    <xf numFmtId="3" fontId="18" fillId="10" borderId="6" xfId="0" applyNumberFormat="1" applyFont="1" applyFill="1" applyBorder="1"/>
    <xf numFmtId="3" fontId="18" fillId="10" borderId="2" xfId="0" applyNumberFormat="1" applyFont="1" applyFill="1" applyBorder="1" applyAlignment="1" applyProtection="1">
      <alignment horizontal="right"/>
    </xf>
    <xf numFmtId="3" fontId="18" fillId="10" borderId="32" xfId="0" applyNumberFormat="1" applyFont="1" applyFill="1" applyBorder="1" applyAlignment="1" applyProtection="1">
      <alignment horizontal="right"/>
    </xf>
    <xf numFmtId="3" fontId="17" fillId="10" borderId="2" xfId="0" applyNumberFormat="1" applyFont="1" applyFill="1" applyBorder="1"/>
    <xf numFmtId="3" fontId="18" fillId="10" borderId="37" xfId="0" applyNumberFormat="1" applyFont="1" applyFill="1" applyBorder="1"/>
    <xf numFmtId="3" fontId="18" fillId="10" borderId="8" xfId="0" applyNumberFormat="1" applyFont="1" applyFill="1" applyBorder="1"/>
    <xf numFmtId="3" fontId="18" fillId="10" borderId="31" xfId="0" applyNumberFormat="1" applyFont="1" applyFill="1" applyBorder="1" applyAlignment="1">
      <alignment horizontal="right"/>
    </xf>
    <xf numFmtId="3" fontId="17" fillId="10" borderId="2" xfId="0" applyNumberFormat="1" applyFont="1" applyFill="1" applyBorder="1" applyAlignment="1" applyProtection="1">
      <alignment horizontal="right"/>
    </xf>
    <xf numFmtId="3" fontId="17" fillId="10" borderId="6" xfId="0" applyNumberFormat="1" applyFont="1" applyFill="1" applyBorder="1" applyAlignment="1">
      <alignment horizontal="right"/>
    </xf>
    <xf numFmtId="3" fontId="18" fillId="10" borderId="6" xfId="0" applyNumberFormat="1" applyFont="1" applyFill="1" applyBorder="1" applyAlignment="1" applyProtection="1">
      <alignment horizontal="right"/>
    </xf>
    <xf numFmtId="3" fontId="17" fillId="10" borderId="2" xfId="0" applyNumberFormat="1" applyFont="1" applyFill="1" applyBorder="1" applyAlignment="1">
      <alignment horizontal="right"/>
    </xf>
    <xf numFmtId="3" fontId="18" fillId="10" borderId="2" xfId="0" applyNumberFormat="1" applyFont="1" applyFill="1" applyBorder="1" applyAlignment="1">
      <alignment horizontal="right"/>
    </xf>
    <xf numFmtId="3" fontId="29" fillId="10" borderId="4" xfId="0" applyNumberFormat="1" applyFont="1" applyFill="1" applyBorder="1" applyAlignment="1">
      <alignment horizontal="center"/>
    </xf>
    <xf numFmtId="0" fontId="14" fillId="4" borderId="10" xfId="0" applyFont="1" applyFill="1" applyBorder="1" applyAlignment="1">
      <alignment horizontal="left"/>
    </xf>
    <xf numFmtId="0" fontId="14" fillId="10" borderId="10" xfId="0" applyFont="1" applyFill="1" applyBorder="1" applyAlignment="1">
      <alignment horizontal="left"/>
    </xf>
    <xf numFmtId="3" fontId="27" fillId="11" borderId="26" xfId="0" applyNumberFormat="1" applyFont="1" applyFill="1" applyBorder="1" applyAlignment="1">
      <alignment horizontal="center"/>
    </xf>
    <xf numFmtId="3" fontId="27" fillId="11" borderId="11" xfId="0" applyNumberFormat="1" applyFont="1" applyFill="1" applyBorder="1" applyAlignment="1">
      <alignment horizontal="center"/>
    </xf>
    <xf numFmtId="3" fontId="27" fillId="11" borderId="27" xfId="0" applyNumberFormat="1" applyFont="1" applyFill="1" applyBorder="1" applyAlignment="1">
      <alignment horizontal="center"/>
    </xf>
    <xf numFmtId="3" fontId="18" fillId="11" borderId="11" xfId="0" applyNumberFormat="1" applyFont="1" applyFill="1" applyBorder="1" applyAlignment="1">
      <alignment horizontal="right"/>
    </xf>
    <xf numFmtId="3" fontId="17" fillId="11" borderId="11" xfId="0" applyNumberFormat="1" applyFont="1" applyFill="1" applyBorder="1" applyAlignment="1">
      <alignment horizontal="right"/>
    </xf>
    <xf numFmtId="3" fontId="17" fillId="11" borderId="11" xfId="0" applyNumberFormat="1" applyFont="1" applyFill="1" applyBorder="1" applyAlignment="1" applyProtection="1">
      <alignment horizontal="right"/>
    </xf>
    <xf numFmtId="3" fontId="18" fillId="11" borderId="14" xfId="0" applyNumberFormat="1" applyFont="1" applyFill="1" applyBorder="1" applyAlignment="1" applyProtection="1">
      <alignment horizontal="right"/>
    </xf>
    <xf numFmtId="3" fontId="17" fillId="11" borderId="11" xfId="0" applyNumberFormat="1" applyFont="1" applyFill="1" applyBorder="1"/>
    <xf numFmtId="3" fontId="18" fillId="11" borderId="14" xfId="0" applyNumberFormat="1" applyFont="1" applyFill="1" applyBorder="1"/>
    <xf numFmtId="3" fontId="17" fillId="11" borderId="14" xfId="0" applyNumberFormat="1" applyFont="1" applyFill="1" applyBorder="1" applyAlignment="1">
      <alignment horizontal="right"/>
    </xf>
    <xf numFmtId="3" fontId="18" fillId="11" borderId="39" xfId="0" applyNumberFormat="1" applyFont="1" applyFill="1" applyBorder="1" applyAlignment="1">
      <alignment horizontal="right"/>
    </xf>
    <xf numFmtId="3" fontId="18" fillId="11" borderId="28" xfId="0" applyNumberFormat="1" applyFont="1" applyFill="1" applyBorder="1"/>
    <xf numFmtId="3" fontId="18" fillId="11" borderId="18" xfId="0" applyNumberFormat="1" applyFont="1" applyFill="1" applyBorder="1"/>
    <xf numFmtId="3" fontId="18" fillId="11" borderId="30" xfId="0" applyNumberFormat="1" applyFont="1" applyFill="1" applyBorder="1" applyAlignment="1" applyProtection="1">
      <alignment horizontal="right"/>
    </xf>
    <xf numFmtId="3" fontId="18" fillId="11" borderId="11" xfId="0" applyNumberFormat="1" applyFont="1" applyFill="1" applyBorder="1" applyAlignment="1" applyProtection="1">
      <alignment horizontal="right"/>
    </xf>
    <xf numFmtId="3" fontId="16" fillId="11" borderId="28" xfId="0" applyNumberFormat="1" applyFont="1" applyFill="1" applyBorder="1"/>
    <xf numFmtId="3" fontId="16" fillId="11" borderId="11" xfId="0" applyNumberFormat="1" applyFont="1" applyFill="1" applyBorder="1" applyAlignment="1">
      <alignment horizontal="center"/>
    </xf>
    <xf numFmtId="3" fontId="16" fillId="11" borderId="11" xfId="0" applyNumberFormat="1" applyFont="1" applyFill="1" applyBorder="1"/>
    <xf numFmtId="3" fontId="15" fillId="11" borderId="14" xfId="0" applyNumberFormat="1" applyFont="1" applyFill="1" applyBorder="1" applyAlignment="1" applyProtection="1">
      <alignment horizontal="right"/>
    </xf>
    <xf numFmtId="3" fontId="19" fillId="11" borderId="11" xfId="0" applyNumberFormat="1" applyFont="1" applyFill="1" applyBorder="1"/>
    <xf numFmtId="3" fontId="15" fillId="11" borderId="11" xfId="0" applyNumberFormat="1" applyFont="1" applyFill="1" applyBorder="1" applyAlignment="1" applyProtection="1">
      <alignment horizontal="right"/>
    </xf>
    <xf numFmtId="3" fontId="19" fillId="11" borderId="11" xfId="0" applyNumberFormat="1" applyFont="1" applyFill="1" applyBorder="1" applyAlignment="1" applyProtection="1">
      <alignment horizontal="right"/>
    </xf>
    <xf numFmtId="3" fontId="16" fillId="11" borderId="11" xfId="0" applyNumberFormat="1" applyFont="1" applyFill="1" applyBorder="1" applyAlignment="1" applyProtection="1">
      <alignment horizontal="right"/>
    </xf>
    <xf numFmtId="3" fontId="15" fillId="11" borderId="18" xfId="0" applyNumberFormat="1" applyFont="1" applyFill="1" applyBorder="1" applyAlignment="1" applyProtection="1">
      <alignment horizontal="right"/>
    </xf>
    <xf numFmtId="3" fontId="16" fillId="11" borderId="11" xfId="0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>
      <alignment horizontal="right"/>
    </xf>
    <xf numFmtId="3" fontId="16" fillId="11" borderId="26" xfId="0" applyNumberFormat="1" applyFont="1" applyFill="1" applyBorder="1"/>
    <xf numFmtId="3" fontId="15" fillId="11" borderId="6" xfId="0" applyNumberFormat="1" applyFont="1" applyFill="1" applyBorder="1"/>
    <xf numFmtId="3" fontId="16" fillId="11" borderId="2" xfId="0" applyNumberFormat="1" applyFont="1" applyFill="1" applyBorder="1"/>
    <xf numFmtId="3" fontId="16" fillId="11" borderId="14" xfId="0" applyNumberFormat="1" applyFont="1" applyFill="1" applyBorder="1"/>
    <xf numFmtId="3" fontId="16" fillId="11" borderId="1" xfId="0" applyNumberFormat="1" applyFont="1" applyFill="1" applyBorder="1"/>
    <xf numFmtId="3" fontId="16" fillId="11" borderId="6" xfId="0" applyNumberFormat="1" applyFont="1" applyFill="1" applyBorder="1"/>
    <xf numFmtId="0" fontId="0" fillId="0" borderId="0" xfId="0" applyFont="1" applyFill="1"/>
    <xf numFmtId="0" fontId="0" fillId="0" borderId="0" xfId="0" applyFill="1"/>
    <xf numFmtId="0" fontId="0" fillId="11" borderId="0" xfId="0" applyFill="1"/>
    <xf numFmtId="0" fontId="17" fillId="11" borderId="0" xfId="0" applyFont="1" applyFill="1"/>
    <xf numFmtId="3" fontId="27" fillId="11" borderId="1" xfId="0" applyNumberFormat="1" applyFont="1" applyFill="1" applyBorder="1" applyAlignment="1">
      <alignment horizontal="center"/>
    </xf>
    <xf numFmtId="3" fontId="27" fillId="11" borderId="2" xfId="0" applyNumberFormat="1" applyFont="1" applyFill="1" applyBorder="1" applyAlignment="1">
      <alignment horizontal="center"/>
    </xf>
    <xf numFmtId="3" fontId="27" fillId="11" borderId="4" xfId="0" applyNumberFormat="1" applyFont="1" applyFill="1" applyBorder="1" applyAlignment="1">
      <alignment horizontal="center"/>
    </xf>
    <xf numFmtId="3" fontId="15" fillId="10" borderId="40" xfId="0" applyNumberFormat="1" applyFont="1" applyFill="1" applyBorder="1" applyAlignment="1" applyProtection="1">
      <alignment horizontal="right"/>
    </xf>
    <xf numFmtId="3" fontId="16" fillId="10" borderId="3" xfId="0" applyNumberFormat="1" applyFont="1" applyFill="1" applyBorder="1"/>
    <xf numFmtId="3" fontId="15" fillId="10" borderId="7" xfId="0" applyNumberFormat="1" applyFont="1" applyFill="1" applyBorder="1" applyAlignment="1" applyProtection="1">
      <alignment horizontal="right"/>
    </xf>
    <xf numFmtId="3" fontId="16" fillId="5" borderId="4" xfId="0" applyNumberFormat="1" applyFont="1" applyFill="1" applyBorder="1"/>
    <xf numFmtId="3" fontId="18" fillId="5" borderId="41" xfId="0" applyNumberFormat="1" applyFont="1" applyFill="1" applyBorder="1" applyAlignment="1">
      <alignment horizontal="right"/>
    </xf>
    <xf numFmtId="3" fontId="18" fillId="5" borderId="42" xfId="0" applyNumberFormat="1" applyFont="1" applyFill="1" applyBorder="1"/>
    <xf numFmtId="3" fontId="17" fillId="5" borderId="43" xfId="0" applyNumberFormat="1" applyFont="1" applyFill="1" applyBorder="1"/>
    <xf numFmtId="3" fontId="18" fillId="5" borderId="44" xfId="0" applyNumberFormat="1" applyFont="1" applyFill="1" applyBorder="1"/>
    <xf numFmtId="3" fontId="30" fillId="10" borderId="1" xfId="0" applyNumberFormat="1" applyFont="1" applyFill="1" applyBorder="1" applyAlignment="1">
      <alignment horizontal="center"/>
    </xf>
    <xf numFmtId="3" fontId="30" fillId="10" borderId="2" xfId="0" applyNumberFormat="1" applyFont="1" applyFill="1" applyBorder="1" applyAlignment="1">
      <alignment horizontal="center"/>
    </xf>
    <xf numFmtId="0" fontId="14" fillId="0" borderId="0" xfId="0" applyFont="1" applyFill="1" applyBorder="1"/>
    <xf numFmtId="44" fontId="14" fillId="0" borderId="0" xfId="4" applyFont="1" applyFill="1" applyBorder="1" applyAlignment="1">
      <alignment horizontal="left"/>
    </xf>
    <xf numFmtId="0" fontId="33" fillId="12" borderId="10" xfId="0" applyFont="1" applyFill="1" applyBorder="1"/>
    <xf numFmtId="44" fontId="0" fillId="12" borderId="10" xfId="4" applyFont="1" applyFill="1" applyBorder="1"/>
    <xf numFmtId="0" fontId="33" fillId="12" borderId="0" xfId="0" applyFont="1" applyFill="1" applyAlignment="1">
      <alignment horizontal="right"/>
    </xf>
    <xf numFmtId="44" fontId="13" fillId="12" borderId="0" xfId="4" applyFont="1" applyFill="1"/>
    <xf numFmtId="6" fontId="32" fillId="12" borderId="10" xfId="0" applyNumberFormat="1" applyFont="1" applyFill="1" applyBorder="1" applyAlignment="1">
      <alignment horizontal="right"/>
    </xf>
    <xf numFmtId="44" fontId="14" fillId="12" borderId="10" xfId="4" applyFont="1" applyFill="1" applyBorder="1"/>
    <xf numFmtId="6" fontId="32" fillId="12" borderId="0" xfId="0" applyNumberFormat="1" applyFont="1" applyFill="1" applyAlignment="1">
      <alignment horizontal="right"/>
    </xf>
    <xf numFmtId="44" fontId="13" fillId="12" borderId="0" xfId="4" applyFont="1" applyFill="1" applyBorder="1"/>
    <xf numFmtId="44" fontId="14" fillId="12" borderId="10" xfId="4" applyFont="1" applyFill="1" applyBorder="1" applyAlignment="1">
      <alignment horizontal="right"/>
    </xf>
    <xf numFmtId="0" fontId="32" fillId="12" borderId="0" xfId="0" applyFont="1" applyFill="1"/>
    <xf numFmtId="44" fontId="14" fillId="12" borderId="0" xfId="4" applyFont="1" applyFill="1"/>
  </cellXfs>
  <cellStyles count="6">
    <cellStyle name="Currency" xfId="4" builtinId="4"/>
    <cellStyle name="Normal" xfId="0" builtinId="0"/>
    <cellStyle name="Normal 2" xfId="1"/>
    <cellStyle name="Normal 2 2" xfId="3"/>
    <cellStyle name="Normal 3" xfId="2"/>
    <cellStyle name="Normal 4" xf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5"/>
  <sheetViews>
    <sheetView tabSelected="1" topLeftCell="A40" zoomScaleNormal="100" workbookViewId="0">
      <pane xSplit="1" topLeftCell="B1" activePane="topRight" state="frozen"/>
      <selection activeCell="A52" sqref="A52"/>
      <selection pane="topRight" activeCell="G49" sqref="G49"/>
    </sheetView>
  </sheetViews>
  <sheetFormatPr defaultRowHeight="14.5" x14ac:dyDescent="0.35"/>
  <cols>
    <col min="1" max="1" width="37.54296875" style="32" customWidth="1"/>
    <col min="2" max="3" width="10.6328125" style="85" customWidth="1"/>
    <col min="4" max="4" width="4.26953125" style="85" customWidth="1"/>
    <col min="5" max="7" width="10.6328125" style="32" customWidth="1"/>
    <col min="8" max="8" width="10.6328125" style="333" hidden="1" customWidth="1"/>
  </cols>
  <sheetData>
    <row r="1" spans="1:8" x14ac:dyDescent="0.35">
      <c r="A1" s="30" t="s">
        <v>0</v>
      </c>
      <c r="B1" s="46"/>
      <c r="C1" s="46"/>
      <c r="D1" s="46"/>
      <c r="E1" s="31"/>
      <c r="F1" s="31"/>
      <c r="G1" s="31"/>
      <c r="H1" s="31"/>
    </row>
    <row r="2" spans="1:8" x14ac:dyDescent="0.35">
      <c r="A2" s="33" t="s">
        <v>195</v>
      </c>
      <c r="B2" s="46"/>
      <c r="C2" s="46"/>
      <c r="D2" s="46"/>
      <c r="E2" s="31"/>
      <c r="F2" s="31"/>
      <c r="G2" s="31"/>
      <c r="H2" s="31"/>
    </row>
    <row r="3" spans="1:8" x14ac:dyDescent="0.35">
      <c r="A3" s="135">
        <v>44409</v>
      </c>
      <c r="B3" s="46"/>
      <c r="C3" s="46"/>
      <c r="D3" s="46"/>
      <c r="E3" s="31"/>
      <c r="F3" s="31"/>
      <c r="G3" s="31"/>
      <c r="H3" s="31"/>
    </row>
    <row r="4" spans="1:8" ht="15" thickBot="1" x14ac:dyDescent="0.4">
      <c r="A4" s="136"/>
      <c r="B4" s="46"/>
      <c r="C4" s="46"/>
      <c r="D4" s="46"/>
      <c r="E4" s="31"/>
      <c r="F4" s="31"/>
      <c r="G4" s="31"/>
      <c r="H4" s="31"/>
    </row>
    <row r="5" spans="1:8" x14ac:dyDescent="0.35">
      <c r="A5" s="34"/>
      <c r="B5" s="184" t="s">
        <v>228</v>
      </c>
      <c r="C5" s="162" t="s">
        <v>233</v>
      </c>
      <c r="D5" s="172"/>
      <c r="E5" s="203" t="s">
        <v>155</v>
      </c>
      <c r="F5" s="211" t="s">
        <v>217</v>
      </c>
      <c r="G5" s="345" t="s">
        <v>226</v>
      </c>
      <c r="H5" s="298"/>
    </row>
    <row r="6" spans="1:8" x14ac:dyDescent="0.35">
      <c r="A6" s="34"/>
      <c r="B6" s="185" t="s">
        <v>229</v>
      </c>
      <c r="C6" s="164" t="s">
        <v>234</v>
      </c>
      <c r="D6" s="172"/>
      <c r="E6" s="204" t="s">
        <v>1</v>
      </c>
      <c r="F6" s="212" t="s">
        <v>225</v>
      </c>
      <c r="G6" s="346" t="s">
        <v>227</v>
      </c>
      <c r="H6" s="299" t="s">
        <v>271</v>
      </c>
    </row>
    <row r="7" spans="1:8" ht="15" thickBot="1" x14ac:dyDescent="0.4">
      <c r="A7" s="34"/>
      <c r="B7" s="186"/>
      <c r="C7" s="166"/>
      <c r="D7" s="172"/>
      <c r="E7" s="205" t="s">
        <v>192</v>
      </c>
      <c r="F7" s="213" t="s">
        <v>192</v>
      </c>
      <c r="G7" s="295"/>
      <c r="H7" s="300"/>
    </row>
    <row r="8" spans="1:8" x14ac:dyDescent="0.35">
      <c r="A8" s="35" t="s">
        <v>2</v>
      </c>
      <c r="B8" s="187"/>
      <c r="C8" s="124"/>
      <c r="D8" s="173"/>
      <c r="E8" s="232"/>
      <c r="F8" s="223"/>
      <c r="G8" s="294"/>
      <c r="H8" s="301"/>
    </row>
    <row r="9" spans="1:8" x14ac:dyDescent="0.35">
      <c r="A9" s="36"/>
      <c r="B9" s="188"/>
      <c r="C9" s="125"/>
      <c r="D9" s="174"/>
      <c r="E9" s="233"/>
      <c r="F9" s="224"/>
      <c r="G9" s="293"/>
      <c r="H9" s="302"/>
    </row>
    <row r="10" spans="1:8" x14ac:dyDescent="0.35">
      <c r="A10" s="37" t="s">
        <v>196</v>
      </c>
      <c r="B10" s="189">
        <f t="shared" ref="B10" si="0">SUM(B100)</f>
        <v>653735</v>
      </c>
      <c r="C10" s="126">
        <f t="shared" ref="C10:E11" si="1">SUM(C100)</f>
        <v>294263</v>
      </c>
      <c r="D10" s="175"/>
      <c r="E10" s="234">
        <f t="shared" si="1"/>
        <v>400216</v>
      </c>
      <c r="F10" s="225">
        <f>SUM(F100)</f>
        <v>302726</v>
      </c>
      <c r="G10" s="290">
        <f>SUM(G100)</f>
        <v>499330</v>
      </c>
      <c r="H10" s="303">
        <f t="shared" ref="H10:H11" si="2">SUM(H100)</f>
        <v>601000</v>
      </c>
    </row>
    <row r="11" spans="1:8" ht="15" thickBot="1" x14ac:dyDescent="0.4">
      <c r="A11" s="37" t="s">
        <v>4</v>
      </c>
      <c r="B11" s="189">
        <f t="shared" ref="B11" si="3">SUM(B101)</f>
        <v>388492</v>
      </c>
      <c r="C11" s="126">
        <f t="shared" si="1"/>
        <v>165702</v>
      </c>
      <c r="D11" s="175"/>
      <c r="E11" s="234">
        <f t="shared" si="1"/>
        <v>247469</v>
      </c>
      <c r="F11" s="225">
        <f>SUM(F101)</f>
        <v>75279</v>
      </c>
      <c r="G11" s="290">
        <f>SUM(G101)</f>
        <v>319805</v>
      </c>
      <c r="H11" s="303">
        <f t="shared" si="2"/>
        <v>365700</v>
      </c>
    </row>
    <row r="12" spans="1:8" ht="15" thickBot="1" x14ac:dyDescent="0.4">
      <c r="A12" s="38" t="s">
        <v>5</v>
      </c>
      <c r="B12" s="190">
        <f t="shared" ref="B12" si="4">B10-B11</f>
        <v>265243</v>
      </c>
      <c r="C12" s="127">
        <f t="shared" ref="C12:E12" si="5">C10-C11</f>
        <v>128561</v>
      </c>
      <c r="D12" s="176"/>
      <c r="E12" s="235">
        <f t="shared" si="5"/>
        <v>152747</v>
      </c>
      <c r="F12" s="226">
        <f>F10-F11</f>
        <v>227447</v>
      </c>
      <c r="G12" s="292">
        <f>G10-G11</f>
        <v>179525</v>
      </c>
      <c r="H12" s="304">
        <f t="shared" ref="H12" si="6">H10-H11</f>
        <v>235300</v>
      </c>
    </row>
    <row r="13" spans="1:8" x14ac:dyDescent="0.35">
      <c r="A13" s="39"/>
      <c r="B13" s="191"/>
      <c r="C13" s="128"/>
      <c r="D13" s="177"/>
      <c r="E13" s="236"/>
      <c r="F13" s="227"/>
      <c r="G13" s="286"/>
      <c r="H13" s="305"/>
    </row>
    <row r="14" spans="1:8" x14ac:dyDescent="0.35">
      <c r="A14" s="40" t="s">
        <v>6</v>
      </c>
      <c r="B14" s="189">
        <f t="shared" ref="B14" si="7">SUM(B133)</f>
        <v>201635</v>
      </c>
      <c r="C14" s="126">
        <f t="shared" ref="C14:E14" si="8">SUM(C133)</f>
        <v>58518</v>
      </c>
      <c r="D14" s="175"/>
      <c r="E14" s="234">
        <f t="shared" si="8"/>
        <v>153719</v>
      </c>
      <c r="F14" s="225">
        <f>SUM(F133)</f>
        <v>104133</v>
      </c>
      <c r="G14" s="290">
        <f>SUM(G133)</f>
        <v>176024</v>
      </c>
      <c r="H14" s="303">
        <v>190000</v>
      </c>
    </row>
    <row r="15" spans="1:8" ht="15" thickBot="1" x14ac:dyDescent="0.4">
      <c r="A15" s="40" t="s">
        <v>7</v>
      </c>
      <c r="B15" s="189">
        <f>SUM(B134,B135)</f>
        <v>128018</v>
      </c>
      <c r="C15" s="126">
        <f>SUM(C134,C135)</f>
        <v>49154</v>
      </c>
      <c r="D15" s="175"/>
      <c r="E15" s="234">
        <f>SUM(E134,E135)</f>
        <v>100310</v>
      </c>
      <c r="F15" s="225">
        <f>SUM(F134,F135)</f>
        <v>34582</v>
      </c>
      <c r="G15" s="290">
        <f>SUM(G134,G135)</f>
        <v>97342</v>
      </c>
      <c r="H15" s="303">
        <v>123500</v>
      </c>
    </row>
    <row r="16" spans="1:8" ht="15" thickBot="1" x14ac:dyDescent="0.4">
      <c r="A16" s="38" t="s">
        <v>8</v>
      </c>
      <c r="B16" s="190">
        <f>SUM(B14-B15)</f>
        <v>73617</v>
      </c>
      <c r="C16" s="127">
        <f>SUM(C14-C15)</f>
        <v>9364</v>
      </c>
      <c r="D16" s="176"/>
      <c r="E16" s="235">
        <f>SUM(E14-E15)</f>
        <v>53409</v>
      </c>
      <c r="F16" s="226">
        <f>SUM(F14-F15)</f>
        <v>69551</v>
      </c>
      <c r="G16" s="292">
        <f>SUM(G14-G15)</f>
        <v>78682</v>
      </c>
      <c r="H16" s="304">
        <f>SUM(H14-H15)</f>
        <v>66500</v>
      </c>
    </row>
    <row r="17" spans="1:8" x14ac:dyDescent="0.35">
      <c r="A17" s="39"/>
      <c r="B17" s="191"/>
      <c r="C17" s="128"/>
      <c r="D17" s="177"/>
      <c r="E17" s="236"/>
      <c r="F17" s="227"/>
      <c r="G17" s="286"/>
      <c r="H17" s="305"/>
    </row>
    <row r="18" spans="1:8" x14ac:dyDescent="0.35">
      <c r="A18" s="40" t="s">
        <v>9</v>
      </c>
      <c r="B18" s="189">
        <f t="shared" ref="B18" si="9">SUM(B163)</f>
        <v>649337</v>
      </c>
      <c r="C18" s="126">
        <f t="shared" ref="C18:E19" si="10">SUM(C163)</f>
        <v>149497</v>
      </c>
      <c r="D18" s="175"/>
      <c r="E18" s="234">
        <f t="shared" si="10"/>
        <v>430000</v>
      </c>
      <c r="F18" s="225">
        <f>SUM(F163)</f>
        <v>484940</v>
      </c>
      <c r="G18" s="290">
        <f>SUM(G163)</f>
        <v>484940</v>
      </c>
      <c r="H18" s="303">
        <f t="shared" ref="H18:H19" si="11">SUM(H163)</f>
        <v>578000</v>
      </c>
    </row>
    <row r="19" spans="1:8" ht="15" thickBot="1" x14ac:dyDescent="0.4">
      <c r="A19" s="40" t="s">
        <v>10</v>
      </c>
      <c r="B19" s="189">
        <f t="shared" ref="B19" si="12">SUM(B164)</f>
        <v>350130</v>
      </c>
      <c r="C19" s="126">
        <f t="shared" si="10"/>
        <v>78734</v>
      </c>
      <c r="D19" s="175"/>
      <c r="E19" s="234">
        <f t="shared" si="10"/>
        <v>240172</v>
      </c>
      <c r="F19" s="225">
        <f>SUM(F164)</f>
        <v>246723</v>
      </c>
      <c r="G19" s="290">
        <f>SUM(G164)</f>
        <v>262515</v>
      </c>
      <c r="H19" s="303">
        <f t="shared" si="11"/>
        <v>343000</v>
      </c>
    </row>
    <row r="20" spans="1:8" ht="15" thickBot="1" x14ac:dyDescent="0.4">
      <c r="A20" s="38" t="s">
        <v>11</v>
      </c>
      <c r="B20" s="190">
        <f t="shared" ref="B20" si="13">B18-B19</f>
        <v>299207</v>
      </c>
      <c r="C20" s="127">
        <f t="shared" ref="C20:E20" si="14">C18-C19</f>
        <v>70763</v>
      </c>
      <c r="D20" s="176"/>
      <c r="E20" s="235">
        <f t="shared" si="14"/>
        <v>189828</v>
      </c>
      <c r="F20" s="226">
        <f>F18-F19</f>
        <v>238217</v>
      </c>
      <c r="G20" s="292">
        <f>G18-G19</f>
        <v>222425</v>
      </c>
      <c r="H20" s="304">
        <f t="shared" ref="H20" si="15">H18-H19</f>
        <v>235000</v>
      </c>
    </row>
    <row r="21" spans="1:8" x14ac:dyDescent="0.35">
      <c r="A21" s="39"/>
      <c r="B21" s="191"/>
      <c r="C21" s="128"/>
      <c r="D21" s="177"/>
      <c r="E21" s="236"/>
      <c r="F21" s="227"/>
      <c r="G21" s="286"/>
      <c r="H21" s="305"/>
    </row>
    <row r="22" spans="1:8" x14ac:dyDescent="0.35">
      <c r="A22" s="40" t="s">
        <v>12</v>
      </c>
      <c r="B22" s="189">
        <f t="shared" ref="B22" si="16">SUM(B206)</f>
        <v>388244</v>
      </c>
      <c r="C22" s="126">
        <f t="shared" ref="C22" si="17">SUM(C206)</f>
        <v>188318</v>
      </c>
      <c r="D22" s="175"/>
      <c r="E22" s="234">
        <f t="shared" ref="E22:F23" si="18">SUM(E206)</f>
        <v>281795</v>
      </c>
      <c r="F22" s="225">
        <f t="shared" si="18"/>
        <v>281715</v>
      </c>
      <c r="G22" s="290">
        <f t="shared" ref="G22:G23" si="19">SUM(G206)</f>
        <v>335365</v>
      </c>
      <c r="H22" s="303">
        <f t="shared" ref="H22:H23" si="20">SUM(H206)</f>
        <v>324250</v>
      </c>
    </row>
    <row r="23" spans="1:8" ht="15" thickBot="1" x14ac:dyDescent="0.4">
      <c r="A23" s="40" t="s">
        <v>13</v>
      </c>
      <c r="B23" s="189">
        <f t="shared" ref="B23" si="21">SUM(B207)</f>
        <v>265567</v>
      </c>
      <c r="C23" s="126">
        <f t="shared" ref="C23" si="22">SUM(C207)</f>
        <v>113223</v>
      </c>
      <c r="D23" s="175"/>
      <c r="E23" s="234">
        <f t="shared" si="18"/>
        <v>166398</v>
      </c>
      <c r="F23" s="225">
        <f t="shared" si="18"/>
        <v>171735</v>
      </c>
      <c r="G23" s="290">
        <f t="shared" si="19"/>
        <v>222080</v>
      </c>
      <c r="H23" s="303">
        <f t="shared" si="20"/>
        <v>216450</v>
      </c>
    </row>
    <row r="24" spans="1:8" ht="15" thickBot="1" x14ac:dyDescent="0.4">
      <c r="A24" s="38" t="s">
        <v>14</v>
      </c>
      <c r="B24" s="190">
        <f t="shared" ref="B24" si="23">B22-B23</f>
        <v>122677</v>
      </c>
      <c r="C24" s="127">
        <f t="shared" ref="C24:E24" si="24">C22-C23</f>
        <v>75095</v>
      </c>
      <c r="D24" s="176"/>
      <c r="E24" s="235">
        <f t="shared" si="24"/>
        <v>115397</v>
      </c>
      <c r="F24" s="226">
        <f>F22-F23</f>
        <v>109980</v>
      </c>
      <c r="G24" s="292">
        <f>G22-G23</f>
        <v>113285</v>
      </c>
      <c r="H24" s="304">
        <f t="shared" ref="H24" si="25">H22-H23</f>
        <v>107800</v>
      </c>
    </row>
    <row r="25" spans="1:8" x14ac:dyDescent="0.35">
      <c r="A25" s="38"/>
      <c r="B25" s="191"/>
      <c r="C25" s="128"/>
      <c r="D25" s="177"/>
      <c r="E25" s="236"/>
      <c r="F25" s="227"/>
      <c r="G25" s="286"/>
      <c r="H25" s="305"/>
    </row>
    <row r="26" spans="1:8" x14ac:dyDescent="0.35">
      <c r="A26" s="37" t="s">
        <v>15</v>
      </c>
      <c r="B26" s="191">
        <v>0</v>
      </c>
      <c r="C26" s="128">
        <v>0</v>
      </c>
      <c r="D26" s="177"/>
      <c r="E26" s="236">
        <v>0</v>
      </c>
      <c r="F26" s="227">
        <v>0</v>
      </c>
      <c r="G26" s="286">
        <v>0</v>
      </c>
      <c r="H26" s="305">
        <v>0</v>
      </c>
    </row>
    <row r="27" spans="1:8" ht="15" thickBot="1" x14ac:dyDescent="0.4">
      <c r="A27" s="36"/>
      <c r="B27" s="191"/>
      <c r="C27" s="128"/>
      <c r="D27" s="177"/>
      <c r="E27" s="236"/>
      <c r="F27" s="227"/>
      <c r="G27" s="286"/>
      <c r="H27" s="305"/>
    </row>
    <row r="28" spans="1:8" ht="15" thickBot="1" x14ac:dyDescent="0.4">
      <c r="A28" s="35" t="s">
        <v>16</v>
      </c>
      <c r="B28" s="192">
        <v>0</v>
      </c>
      <c r="C28" s="129">
        <v>0</v>
      </c>
      <c r="D28" s="178"/>
      <c r="E28" s="237">
        <v>0</v>
      </c>
      <c r="F28" s="228">
        <v>0</v>
      </c>
      <c r="G28" s="283">
        <v>0</v>
      </c>
      <c r="H28" s="306">
        <v>0</v>
      </c>
    </row>
    <row r="29" spans="1:8" x14ac:dyDescent="0.35">
      <c r="A29" s="38"/>
      <c r="B29" s="191"/>
      <c r="C29" s="128"/>
      <c r="D29" s="177"/>
      <c r="E29" s="236"/>
      <c r="F29" s="227"/>
      <c r="G29" s="286"/>
      <c r="H29" s="305"/>
    </row>
    <row r="30" spans="1:8" x14ac:dyDescent="0.35">
      <c r="A30" s="37" t="s">
        <v>17</v>
      </c>
      <c r="B30" s="191">
        <f t="shared" ref="B30" si="26">SUM(B226)</f>
        <v>20999</v>
      </c>
      <c r="C30" s="128">
        <f t="shared" ref="C30:E30" si="27">SUM(C226)</f>
        <v>858</v>
      </c>
      <c r="D30" s="177"/>
      <c r="E30" s="236">
        <f t="shared" si="27"/>
        <v>12160</v>
      </c>
      <c r="F30" s="227">
        <f>SUM(F226)</f>
        <v>1880</v>
      </c>
      <c r="G30" s="286">
        <f>SUM(G226)</f>
        <v>4000</v>
      </c>
      <c r="H30" s="305">
        <f t="shared" ref="H30" si="28">SUM(H226)</f>
        <v>14500</v>
      </c>
    </row>
    <row r="31" spans="1:8" ht="15" thickBot="1" x14ac:dyDescent="0.4">
      <c r="A31" s="36" t="s">
        <v>18</v>
      </c>
      <c r="B31" s="191">
        <f t="shared" ref="B31" si="29">SUM(B227,B228)</f>
        <v>2566</v>
      </c>
      <c r="C31" s="128">
        <f t="shared" ref="C31:E31" si="30">SUM(C227,C228)</f>
        <v>118</v>
      </c>
      <c r="D31" s="177"/>
      <c r="E31" s="236">
        <f t="shared" si="30"/>
        <v>1000</v>
      </c>
      <c r="F31" s="227">
        <f>SUM(F227,F228)</f>
        <v>0</v>
      </c>
      <c r="G31" s="286">
        <f>SUM(G227,G228)</f>
        <v>1000</v>
      </c>
      <c r="H31" s="305">
        <f t="shared" ref="H31" si="31">SUM(H227,H228)</f>
        <v>1000</v>
      </c>
    </row>
    <row r="32" spans="1:8" ht="15" thickBot="1" x14ac:dyDescent="0.4">
      <c r="A32" s="35" t="s">
        <v>19</v>
      </c>
      <c r="B32" s="192">
        <f t="shared" ref="B32" si="32">B30-B31</f>
        <v>18433</v>
      </c>
      <c r="C32" s="129">
        <f t="shared" ref="C32:E32" si="33">C30-C31</f>
        <v>740</v>
      </c>
      <c r="D32" s="178"/>
      <c r="E32" s="237">
        <f t="shared" si="33"/>
        <v>11160</v>
      </c>
      <c r="F32" s="228">
        <f>F30-F31</f>
        <v>1880</v>
      </c>
      <c r="G32" s="283">
        <f>G30-G31</f>
        <v>3000</v>
      </c>
      <c r="H32" s="306">
        <f t="shared" ref="H32" si="34">H30-H31</f>
        <v>13500</v>
      </c>
    </row>
    <row r="33" spans="1:8" ht="15" thickBot="1" x14ac:dyDescent="0.4">
      <c r="A33" s="35"/>
      <c r="B33" s="191"/>
      <c r="C33" s="128"/>
      <c r="D33" s="177"/>
      <c r="E33" s="236"/>
      <c r="F33" s="227"/>
      <c r="G33" s="286"/>
      <c r="H33" s="305"/>
    </row>
    <row r="34" spans="1:8" ht="15" thickBot="1" x14ac:dyDescent="0.4">
      <c r="A34" s="36" t="s">
        <v>20</v>
      </c>
      <c r="B34" s="193">
        <f>SUM(B10+B14+B18+B22+B30)</f>
        <v>1913950</v>
      </c>
      <c r="C34" s="130">
        <f>SUM(C10+C14+C18+C22+C30)</f>
        <v>691454</v>
      </c>
      <c r="D34" s="174"/>
      <c r="E34" s="238">
        <f>SUM(E10+E14+E18+E22+E30)</f>
        <v>1277890</v>
      </c>
      <c r="F34" s="229">
        <f>SUM(F10+F14+F18+F22+F30)</f>
        <v>1175394</v>
      </c>
      <c r="G34" s="291">
        <f>SUM(G10+G14+G18+G22+G30)</f>
        <v>1499659</v>
      </c>
      <c r="H34" s="307">
        <f>SUM(H10+H14+H18+H22+H30)</f>
        <v>1707750</v>
      </c>
    </row>
    <row r="35" spans="1:8" ht="15" thickBot="1" x14ac:dyDescent="0.4">
      <c r="A35" s="40" t="s">
        <v>21</v>
      </c>
      <c r="B35" s="189">
        <f>SUM(B11,B15,B19,B23,B31)</f>
        <v>1134773</v>
      </c>
      <c r="C35" s="126">
        <f>SUM(C11,C15,C19,C23,C31)</f>
        <v>406931</v>
      </c>
      <c r="D35" s="175"/>
      <c r="E35" s="234">
        <f>SUM(E11,E15,E19,E23,E31)</f>
        <v>755349</v>
      </c>
      <c r="F35" s="225">
        <f>SUM(F11,F15,F19,F23,F31)</f>
        <v>528319</v>
      </c>
      <c r="G35" s="290">
        <f>SUM(G11,G15,G19,G23,G31)</f>
        <v>902742</v>
      </c>
      <c r="H35" s="303">
        <f>SUM(H11,H15,H19,H23,H31)</f>
        <v>1049650</v>
      </c>
    </row>
    <row r="36" spans="1:8" s="2" customFormat="1" ht="15" thickBot="1" x14ac:dyDescent="0.4">
      <c r="A36" s="258" t="s">
        <v>22</v>
      </c>
      <c r="B36" s="194">
        <f t="shared" ref="B36" si="35">SUM(B34-B35)</f>
        <v>779177</v>
      </c>
      <c r="C36" s="131">
        <f t="shared" ref="C36:E36" si="36">SUM(C34-C35)</f>
        <v>284523</v>
      </c>
      <c r="D36" s="173"/>
      <c r="E36" s="239">
        <f t="shared" si="36"/>
        <v>522541</v>
      </c>
      <c r="F36" s="341">
        <f>SUM(F34-F35)</f>
        <v>647075</v>
      </c>
      <c r="G36" s="289">
        <f>SUM(G34-G35)</f>
        <v>596917</v>
      </c>
      <c r="H36" s="308">
        <f t="shared" ref="H36" si="37">SUM(H34-H35)</f>
        <v>658100</v>
      </c>
    </row>
    <row r="37" spans="1:8" x14ac:dyDescent="0.35">
      <c r="A37" s="257" t="s">
        <v>23</v>
      </c>
      <c r="B37" s="195">
        <f t="shared" ref="B37" si="38">B277</f>
        <v>-654680.05000000005</v>
      </c>
      <c r="C37" s="132">
        <f t="shared" ref="C37:E37" si="39">C277</f>
        <v>-475920</v>
      </c>
      <c r="D37" s="178"/>
      <c r="E37" s="240">
        <f t="shared" si="39"/>
        <v>-539577</v>
      </c>
      <c r="F37" s="342">
        <f>F277</f>
        <v>-282188</v>
      </c>
      <c r="G37" s="288">
        <f>G277</f>
        <v>-591448</v>
      </c>
      <c r="H37" s="309">
        <f t="shared" ref="H37" si="40">H277</f>
        <v>-655883</v>
      </c>
    </row>
    <row r="38" spans="1:8" hidden="1" x14ac:dyDescent="0.35">
      <c r="A38" s="40" t="s">
        <v>24</v>
      </c>
      <c r="B38" s="191">
        <v>0</v>
      </c>
      <c r="C38" s="128">
        <v>0</v>
      </c>
      <c r="D38" s="177"/>
      <c r="E38" s="236">
        <v>0</v>
      </c>
      <c r="F38" s="343">
        <v>0</v>
      </c>
      <c r="G38" s="286">
        <v>0</v>
      </c>
      <c r="H38" s="305">
        <v>0</v>
      </c>
    </row>
    <row r="39" spans="1:8" s="1" customFormat="1" x14ac:dyDescent="0.35">
      <c r="A39" s="137" t="s">
        <v>25</v>
      </c>
      <c r="B39" s="196">
        <f>SUM(B245)</f>
        <v>-55854.5</v>
      </c>
      <c r="C39" s="201">
        <f>SUM(C245)</f>
        <v>-23975</v>
      </c>
      <c r="D39" s="178"/>
      <c r="E39" s="241">
        <f>SUM(E245)</f>
        <v>-40300</v>
      </c>
      <c r="F39" s="344">
        <f>SUM(F245)</f>
        <v>-13839</v>
      </c>
      <c r="G39" s="287">
        <f>SUM(G245)</f>
        <v>-39500</v>
      </c>
      <c r="H39" s="310">
        <f>SUM(H245)</f>
        <v>-40000</v>
      </c>
    </row>
    <row r="40" spans="1:8" x14ac:dyDescent="0.35">
      <c r="A40" s="39" t="s">
        <v>248</v>
      </c>
      <c r="B40" s="191">
        <v>34284</v>
      </c>
      <c r="C40" s="128"/>
      <c r="D40" s="177"/>
      <c r="E40" s="236"/>
      <c r="F40" s="227"/>
      <c r="G40" s="286"/>
      <c r="H40" s="305"/>
    </row>
    <row r="41" spans="1:8" x14ac:dyDescent="0.35">
      <c r="A41" s="39" t="s">
        <v>250</v>
      </c>
      <c r="B41" s="191">
        <v>-2295</v>
      </c>
      <c r="C41" s="128"/>
      <c r="D41" s="177"/>
      <c r="E41" s="236"/>
      <c r="F41" s="227"/>
      <c r="G41" s="286"/>
      <c r="H41" s="305"/>
    </row>
    <row r="42" spans="1:8" ht="15" thickBot="1" x14ac:dyDescent="0.4">
      <c r="A42" s="32" t="s">
        <v>249</v>
      </c>
      <c r="B42" s="191">
        <v>-13000</v>
      </c>
      <c r="C42" s="128"/>
      <c r="D42" s="177"/>
      <c r="E42" s="236"/>
      <c r="F42" s="227"/>
      <c r="G42" s="286"/>
      <c r="H42" s="305"/>
    </row>
    <row r="43" spans="1:8" s="1" customFormat="1" ht="15" thickBot="1" x14ac:dyDescent="0.4">
      <c r="A43" s="137" t="s">
        <v>26</v>
      </c>
      <c r="B43" s="197">
        <f>SUM(B36:B42)</f>
        <v>87631.449999999953</v>
      </c>
      <c r="C43" s="129">
        <f>SUM(C36:C42)</f>
        <v>-215372</v>
      </c>
      <c r="D43" s="178"/>
      <c r="E43" s="237">
        <f>SUM(E36:E42)</f>
        <v>-57336</v>
      </c>
      <c r="F43" s="228">
        <f>SUM(F36:F42)</f>
        <v>351048</v>
      </c>
      <c r="G43" s="283">
        <f>SUM(G36:G42)</f>
        <v>-34031</v>
      </c>
      <c r="H43" s="306">
        <f>SUM(H36:H42)</f>
        <v>-37783</v>
      </c>
    </row>
    <row r="44" spans="1:8" x14ac:dyDescent="0.35">
      <c r="A44" s="39" t="s">
        <v>251</v>
      </c>
      <c r="B44" s="191"/>
      <c r="C44" s="128"/>
      <c r="D44" s="177"/>
      <c r="E44" s="236"/>
      <c r="F44" s="227">
        <v>26749</v>
      </c>
      <c r="G44" s="286">
        <v>32000</v>
      </c>
      <c r="H44" s="305">
        <v>30000</v>
      </c>
    </row>
    <row r="45" spans="1:8" x14ac:dyDescent="0.35">
      <c r="A45" s="39" t="s">
        <v>252</v>
      </c>
      <c r="B45" s="191"/>
      <c r="C45" s="128"/>
      <c r="D45" s="177"/>
      <c r="E45" s="236"/>
      <c r="F45" s="227">
        <v>5225</v>
      </c>
      <c r="G45" s="286">
        <v>6000</v>
      </c>
      <c r="H45" s="305">
        <v>6000</v>
      </c>
    </row>
    <row r="46" spans="1:8" x14ac:dyDescent="0.35">
      <c r="A46" s="39" t="s">
        <v>274</v>
      </c>
      <c r="B46" s="191"/>
      <c r="C46" s="128">
        <v>124730</v>
      </c>
      <c r="D46" s="177"/>
      <c r="E46" s="236"/>
      <c r="F46" s="227">
        <v>13720</v>
      </c>
      <c r="G46" s="286">
        <v>68600</v>
      </c>
      <c r="H46" s="305">
        <v>0</v>
      </c>
    </row>
    <row r="47" spans="1:8" ht="15" thickBot="1" x14ac:dyDescent="0.4">
      <c r="A47" s="40" t="s">
        <v>27</v>
      </c>
      <c r="B47" s="198">
        <f>SUM(B43:B46)</f>
        <v>87631.449999999953</v>
      </c>
      <c r="C47" s="133">
        <f>SUM(C36+C37+C39+C38+C46+C42)</f>
        <v>-90642</v>
      </c>
      <c r="D47" s="176"/>
      <c r="E47" s="242">
        <f>SUM(E36+E37+E39+E38+E46+E42)</f>
        <v>-57336</v>
      </c>
      <c r="F47" s="230">
        <f>SUM(F36+F37+F39+F38+F46+F42+F44+F45)</f>
        <v>396742</v>
      </c>
      <c r="G47" s="285">
        <f>SUM(G43:G46)</f>
        <v>72569</v>
      </c>
      <c r="H47" s="311">
        <f>SUM(H43:H46)</f>
        <v>-1783</v>
      </c>
    </row>
    <row r="48" spans="1:8" ht="18" customHeight="1" thickBot="1" x14ac:dyDescent="0.4">
      <c r="A48" s="40"/>
      <c r="B48" s="199"/>
      <c r="C48" s="134"/>
      <c r="D48" s="176"/>
      <c r="E48" s="243"/>
      <c r="F48" s="231"/>
      <c r="G48" s="284"/>
      <c r="H48" s="312"/>
    </row>
    <row r="49" spans="1:8" ht="23.5" customHeight="1" thickBot="1" x14ac:dyDescent="0.4">
      <c r="A49" s="42" t="s">
        <v>160</v>
      </c>
      <c r="B49" s="200">
        <f t="shared" ref="B49" si="41">SUM(B47:B48)</f>
        <v>87631.449999999953</v>
      </c>
      <c r="C49" s="129">
        <f t="shared" ref="C49:E49" si="42">SUM(C47:C48)</f>
        <v>-90642</v>
      </c>
      <c r="D49" s="178"/>
      <c r="E49" s="237">
        <f t="shared" si="42"/>
        <v>-57336</v>
      </c>
      <c r="F49" s="228">
        <f>SUM(F47:F48)</f>
        <v>396742</v>
      </c>
      <c r="G49" s="283">
        <f>SUM(G47:G48)</f>
        <v>72569</v>
      </c>
      <c r="H49" s="306">
        <f t="shared" ref="H49" si="43">SUM(H47:H48)</f>
        <v>-1783</v>
      </c>
    </row>
    <row r="50" spans="1:8" x14ac:dyDescent="0.35">
      <c r="A50" s="43" t="s">
        <v>117</v>
      </c>
      <c r="B50" s="168">
        <v>27180</v>
      </c>
      <c r="C50" s="120">
        <v>18399</v>
      </c>
      <c r="D50" s="46"/>
      <c r="E50" s="120"/>
      <c r="F50" s="122"/>
      <c r="G50" s="120"/>
      <c r="H50" s="122"/>
    </row>
    <row r="51" spans="1:8" ht="15" thickBot="1" x14ac:dyDescent="0.4">
      <c r="A51" s="44" t="s">
        <v>161</v>
      </c>
      <c r="B51" s="169">
        <f>SUM(B49-B50)</f>
        <v>60451.449999999953</v>
      </c>
      <c r="C51" s="121">
        <f>SUM(C49-C50)</f>
        <v>-109041</v>
      </c>
      <c r="D51" s="45"/>
      <c r="E51" s="121"/>
      <c r="F51" s="123"/>
      <c r="G51" s="121"/>
      <c r="H51" s="123"/>
    </row>
    <row r="52" spans="1:8" x14ac:dyDescent="0.35">
      <c r="A52" s="44"/>
      <c r="B52" s="45"/>
      <c r="C52" s="45"/>
      <c r="D52" s="45"/>
      <c r="E52" s="45"/>
      <c r="F52" s="45"/>
      <c r="G52" s="45"/>
      <c r="H52" s="45"/>
    </row>
    <row r="53" spans="1:8" ht="15" thickBot="1" x14ac:dyDescent="0.4">
      <c r="A53" s="40"/>
      <c r="B53" s="46"/>
      <c r="C53" s="46"/>
      <c r="D53" s="46"/>
      <c r="E53" s="46"/>
      <c r="F53" s="46"/>
      <c r="G53" s="46"/>
      <c r="H53" s="46"/>
    </row>
    <row r="54" spans="1:8" x14ac:dyDescent="0.35">
      <c r="A54" s="34"/>
      <c r="B54" s="184" t="s">
        <v>228</v>
      </c>
      <c r="C54" s="162" t="s">
        <v>233</v>
      </c>
      <c r="D54" s="172"/>
      <c r="E54" s="203" t="s">
        <v>155</v>
      </c>
      <c r="F54" s="211" t="s">
        <v>217</v>
      </c>
      <c r="G54" s="345" t="s">
        <v>226</v>
      </c>
      <c r="H54" s="298" t="s">
        <v>271</v>
      </c>
    </row>
    <row r="55" spans="1:8" x14ac:dyDescent="0.35">
      <c r="A55" s="34"/>
      <c r="B55" s="185" t="s">
        <v>229</v>
      </c>
      <c r="C55" s="164" t="s">
        <v>234</v>
      </c>
      <c r="D55" s="172"/>
      <c r="E55" s="204" t="s">
        <v>1</v>
      </c>
      <c r="F55" s="212" t="s">
        <v>225</v>
      </c>
      <c r="G55" s="346" t="s">
        <v>227</v>
      </c>
      <c r="H55" s="299"/>
    </row>
    <row r="56" spans="1:8" ht="15" thickBot="1" x14ac:dyDescent="0.4">
      <c r="A56" s="34"/>
      <c r="B56" s="186"/>
      <c r="C56" s="166"/>
      <c r="D56" s="172"/>
      <c r="E56" s="205" t="s">
        <v>192</v>
      </c>
      <c r="F56" s="213" t="s">
        <v>192</v>
      </c>
      <c r="G56" s="295"/>
      <c r="H56" s="300"/>
    </row>
    <row r="57" spans="1:8" x14ac:dyDescent="0.35">
      <c r="A57" s="35" t="s">
        <v>28</v>
      </c>
      <c r="B57" s="70"/>
      <c r="C57" s="91"/>
      <c r="D57" s="167"/>
      <c r="E57" s="246"/>
      <c r="F57" s="57"/>
      <c r="G57" s="282"/>
      <c r="H57" s="314"/>
    </row>
    <row r="58" spans="1:8" x14ac:dyDescent="0.35">
      <c r="A58" s="34" t="s">
        <v>204</v>
      </c>
      <c r="B58" s="71"/>
      <c r="C58" s="92"/>
      <c r="D58" s="46"/>
      <c r="E58" s="48"/>
      <c r="F58" s="58"/>
      <c r="G58" s="270"/>
      <c r="H58" s="315"/>
    </row>
    <row r="59" spans="1:8" x14ac:dyDescent="0.35">
      <c r="A59" s="37" t="s">
        <v>3</v>
      </c>
      <c r="B59" s="71">
        <v>150982</v>
      </c>
      <c r="C59" s="92">
        <v>14264</v>
      </c>
      <c r="D59" s="46"/>
      <c r="E59" s="48">
        <v>70000</v>
      </c>
      <c r="F59" s="58">
        <v>95406</v>
      </c>
      <c r="G59" s="270">
        <v>95405</v>
      </c>
      <c r="H59" s="315">
        <v>150000</v>
      </c>
    </row>
    <row r="60" spans="1:8" x14ac:dyDescent="0.35">
      <c r="A60" s="37" t="s">
        <v>200</v>
      </c>
      <c r="B60" s="71">
        <v>57458</v>
      </c>
      <c r="C60" s="92">
        <v>10661</v>
      </c>
      <c r="D60" s="46"/>
      <c r="E60" s="48">
        <v>15000</v>
      </c>
      <c r="F60" s="58">
        <v>34365</v>
      </c>
      <c r="G60" s="270">
        <v>33645</v>
      </c>
      <c r="H60" s="315">
        <v>57000</v>
      </c>
    </row>
    <row r="61" spans="1:8" ht="15" thickBot="1" x14ac:dyDescent="0.4">
      <c r="A61" s="36" t="s">
        <v>199</v>
      </c>
      <c r="B61" s="71">
        <v>36090</v>
      </c>
      <c r="C61" s="92">
        <v>17236</v>
      </c>
      <c r="D61" s="46"/>
      <c r="E61" s="48">
        <v>20000</v>
      </c>
      <c r="F61" s="58">
        <v>32010</v>
      </c>
      <c r="G61" s="270">
        <v>32010</v>
      </c>
      <c r="H61" s="315">
        <v>36000</v>
      </c>
    </row>
    <row r="62" spans="1:8" ht="15" thickBot="1" x14ac:dyDescent="0.4">
      <c r="A62" s="35" t="s">
        <v>29</v>
      </c>
      <c r="B62" s="72">
        <v>57434</v>
      </c>
      <c r="C62" s="94">
        <f>SUM(C59-C60-C61)</f>
        <v>-13633</v>
      </c>
      <c r="D62" s="50"/>
      <c r="E62" s="206">
        <f>SUM(E59-E60-E61)</f>
        <v>35000</v>
      </c>
      <c r="F62" s="214">
        <f>SUM(F59-F60-F61)</f>
        <v>29031</v>
      </c>
      <c r="G62" s="273">
        <f>SUM(G59-G60-G61)</f>
        <v>29750</v>
      </c>
      <c r="H62" s="316">
        <f>SUM(H59-H60-H61)</f>
        <v>57000</v>
      </c>
    </row>
    <row r="63" spans="1:8" x14ac:dyDescent="0.35">
      <c r="A63" s="36"/>
      <c r="B63" s="71"/>
      <c r="C63" s="92"/>
      <c r="D63" s="46"/>
      <c r="E63" s="219"/>
      <c r="F63" s="60"/>
      <c r="G63" s="277"/>
      <c r="H63" s="317"/>
    </row>
    <row r="64" spans="1:8" x14ac:dyDescent="0.35">
      <c r="A64" s="34" t="s">
        <v>197</v>
      </c>
      <c r="B64" s="71"/>
      <c r="C64" s="92"/>
      <c r="D64" s="46"/>
      <c r="E64" s="219"/>
      <c r="F64" s="60"/>
      <c r="G64" s="277"/>
      <c r="H64" s="317"/>
    </row>
    <row r="65" spans="1:8" x14ac:dyDescent="0.35">
      <c r="A65" s="37" t="s">
        <v>30</v>
      </c>
      <c r="B65" s="71">
        <v>200180</v>
      </c>
      <c r="C65" s="92">
        <v>209178</v>
      </c>
      <c r="D65" s="46"/>
      <c r="E65" s="48">
        <v>138722</v>
      </c>
      <c r="F65" s="58">
        <v>148698</v>
      </c>
      <c r="G65" s="270">
        <v>178925</v>
      </c>
      <c r="H65" s="315">
        <v>180000</v>
      </c>
    </row>
    <row r="66" spans="1:8" x14ac:dyDescent="0.35">
      <c r="A66" s="37" t="s">
        <v>200</v>
      </c>
      <c r="B66" s="71">
        <v>86598</v>
      </c>
      <c r="C66" s="92">
        <v>43052</v>
      </c>
      <c r="D66" s="46"/>
      <c r="E66" s="48">
        <v>60010</v>
      </c>
      <c r="F66" s="58">
        <v>4092</v>
      </c>
      <c r="G66" s="270">
        <v>76200</v>
      </c>
      <c r="H66" s="315">
        <v>76200</v>
      </c>
    </row>
    <row r="67" spans="1:8" ht="15" thickBot="1" x14ac:dyDescent="0.4">
      <c r="A67" s="36" t="s">
        <v>199</v>
      </c>
      <c r="B67" s="71">
        <v>39002</v>
      </c>
      <c r="C67" s="92">
        <v>52060</v>
      </c>
      <c r="D67" s="46"/>
      <c r="E67" s="48">
        <v>33375</v>
      </c>
      <c r="F67" s="58">
        <v>0</v>
      </c>
      <c r="G67" s="270">
        <v>40950</v>
      </c>
      <c r="H67" s="315">
        <v>41000</v>
      </c>
    </row>
    <row r="68" spans="1:8" ht="15" thickBot="1" x14ac:dyDescent="0.4">
      <c r="A68" s="35" t="s">
        <v>31</v>
      </c>
      <c r="B68" s="72">
        <v>74581</v>
      </c>
      <c r="C68" s="94">
        <f>SUM(C65-C66-C67)</f>
        <v>114066</v>
      </c>
      <c r="D68" s="50"/>
      <c r="E68" s="206">
        <f t="shared" ref="E68" si="44">E65-(E66+E67)</f>
        <v>45337</v>
      </c>
      <c r="F68" s="214">
        <f>F65-(F66+F67)</f>
        <v>144606</v>
      </c>
      <c r="G68" s="273">
        <f>SUM(G65-G66-G67)</f>
        <v>61775</v>
      </c>
      <c r="H68" s="316">
        <f>SUM(H65-H66-H67)</f>
        <v>62800</v>
      </c>
    </row>
    <row r="69" spans="1:8" x14ac:dyDescent="0.35">
      <c r="A69" s="36"/>
      <c r="B69" s="71"/>
      <c r="C69" s="92"/>
      <c r="D69" s="46"/>
      <c r="E69" s="219"/>
      <c r="F69" s="60"/>
      <c r="G69" s="277"/>
      <c r="H69" s="317"/>
    </row>
    <row r="70" spans="1:8" x14ac:dyDescent="0.35">
      <c r="A70" s="34" t="s">
        <v>198</v>
      </c>
      <c r="B70" s="71"/>
      <c r="C70" s="92"/>
      <c r="D70" s="46"/>
      <c r="E70" s="219"/>
      <c r="F70" s="60"/>
      <c r="G70" s="277"/>
      <c r="H70" s="317"/>
    </row>
    <row r="71" spans="1:8" x14ac:dyDescent="0.35">
      <c r="A71" s="37" t="s">
        <v>3</v>
      </c>
      <c r="B71" s="71">
        <v>151278</v>
      </c>
      <c r="C71" s="92">
        <v>65720</v>
      </c>
      <c r="D71" s="46"/>
      <c r="E71" s="48">
        <v>98720</v>
      </c>
      <c r="F71" s="58">
        <v>0</v>
      </c>
      <c r="G71" s="270">
        <v>125000</v>
      </c>
      <c r="H71" s="315">
        <v>150000</v>
      </c>
    </row>
    <row r="72" spans="1:8" x14ac:dyDescent="0.35">
      <c r="A72" s="37" t="s">
        <v>200</v>
      </c>
      <c r="B72" s="71">
        <v>69629</v>
      </c>
      <c r="C72" s="92">
        <v>21333</v>
      </c>
      <c r="D72" s="46"/>
      <c r="E72" s="48">
        <v>45762</v>
      </c>
      <c r="F72" s="58">
        <v>0</v>
      </c>
      <c r="G72" s="270">
        <v>52000</v>
      </c>
      <c r="H72" s="315">
        <v>57000</v>
      </c>
    </row>
    <row r="73" spans="1:8" ht="15" thickBot="1" x14ac:dyDescent="0.4">
      <c r="A73" s="36" t="s">
        <v>199</v>
      </c>
      <c r="B73" s="71">
        <v>28520</v>
      </c>
      <c r="C73" s="92">
        <v>17395</v>
      </c>
      <c r="D73" s="46"/>
      <c r="E73" s="48">
        <v>18542</v>
      </c>
      <c r="F73" s="58">
        <v>0</v>
      </c>
      <c r="G73" s="270">
        <v>30000</v>
      </c>
      <c r="H73" s="315">
        <v>32000</v>
      </c>
    </row>
    <row r="74" spans="1:8" ht="15" thickBot="1" x14ac:dyDescent="0.4">
      <c r="A74" s="35" t="s">
        <v>32</v>
      </c>
      <c r="B74" s="72">
        <v>53130</v>
      </c>
      <c r="C74" s="94">
        <f>SUM(C71-C72-C73)</f>
        <v>26992</v>
      </c>
      <c r="D74" s="50"/>
      <c r="E74" s="206">
        <f>E71-(E72+E73)</f>
        <v>34416</v>
      </c>
      <c r="F74" s="214">
        <f>F71-(F72+F73)</f>
        <v>0</v>
      </c>
      <c r="G74" s="273">
        <f>G71-(G72+G73)</f>
        <v>43000</v>
      </c>
      <c r="H74" s="316">
        <f>H71-(H72+H73)</f>
        <v>61000</v>
      </c>
    </row>
    <row r="75" spans="1:8" x14ac:dyDescent="0.35">
      <c r="A75" s="35"/>
      <c r="B75" s="71"/>
      <c r="C75" s="92"/>
      <c r="D75" s="46"/>
      <c r="E75" s="219"/>
      <c r="F75" s="60"/>
      <c r="G75" s="277"/>
      <c r="H75" s="317"/>
    </row>
    <row r="76" spans="1:8" x14ac:dyDescent="0.35">
      <c r="A76" s="35"/>
      <c r="B76" s="71"/>
      <c r="C76" s="92"/>
      <c r="D76" s="46"/>
      <c r="E76" s="219"/>
      <c r="F76" s="60"/>
      <c r="G76" s="277"/>
      <c r="H76" s="317"/>
    </row>
    <row r="77" spans="1:8" x14ac:dyDescent="0.35">
      <c r="A77" s="37" t="s">
        <v>193</v>
      </c>
      <c r="B77" s="71">
        <v>35405</v>
      </c>
      <c r="C77" s="92">
        <v>5888</v>
      </c>
      <c r="D77" s="46"/>
      <c r="E77" s="48">
        <v>22270</v>
      </c>
      <c r="F77" s="58">
        <v>13043</v>
      </c>
      <c r="G77" s="270">
        <v>17000</v>
      </c>
      <c r="H77" s="315">
        <v>25000</v>
      </c>
    </row>
    <row r="78" spans="1:8" ht="15" thickBot="1" x14ac:dyDescent="0.4">
      <c r="A78" s="37" t="s">
        <v>203</v>
      </c>
      <c r="B78" s="71">
        <v>9722</v>
      </c>
      <c r="C78" s="92">
        <v>2079</v>
      </c>
      <c r="D78" s="46"/>
      <c r="E78" s="48">
        <v>10000</v>
      </c>
      <c r="F78" s="58">
        <v>2171</v>
      </c>
      <c r="G78" s="270">
        <v>8000</v>
      </c>
      <c r="H78" s="315">
        <v>12000</v>
      </c>
    </row>
    <row r="79" spans="1:8" ht="15" thickBot="1" x14ac:dyDescent="0.4">
      <c r="A79" s="35" t="s">
        <v>33</v>
      </c>
      <c r="B79" s="72">
        <v>25683</v>
      </c>
      <c r="C79" s="94">
        <f>SUM(C77-C78)</f>
        <v>3809</v>
      </c>
      <c r="D79" s="50"/>
      <c r="E79" s="206">
        <f t="shared" ref="E79" si="45">SUM(E77-E78)</f>
        <v>12270</v>
      </c>
      <c r="F79" s="214">
        <f>SUM(F77-F78)</f>
        <v>10872</v>
      </c>
      <c r="G79" s="273">
        <f>SUM(G77-G78)</f>
        <v>9000</v>
      </c>
      <c r="H79" s="316">
        <f t="shared" ref="H79" si="46">SUM(H77-H78)</f>
        <v>13000</v>
      </c>
    </row>
    <row r="80" spans="1:8" x14ac:dyDescent="0.35">
      <c r="A80" s="35"/>
      <c r="B80" s="73"/>
      <c r="C80" s="98"/>
      <c r="D80" s="50"/>
      <c r="E80" s="210"/>
      <c r="F80" s="61"/>
      <c r="G80" s="274"/>
      <c r="H80" s="318"/>
    </row>
    <row r="81" spans="1:8" x14ac:dyDescent="0.35">
      <c r="A81" s="36" t="s">
        <v>34</v>
      </c>
      <c r="B81" s="71">
        <v>9268</v>
      </c>
      <c r="C81" s="92">
        <v>5</v>
      </c>
      <c r="D81" s="46"/>
      <c r="E81" s="48">
        <v>8000</v>
      </c>
      <c r="F81" s="58">
        <v>4337</v>
      </c>
      <c r="G81" s="270">
        <v>6000</v>
      </c>
      <c r="H81" s="315">
        <v>8000</v>
      </c>
    </row>
    <row r="82" spans="1:8" ht="15" thickBot="1" x14ac:dyDescent="0.4">
      <c r="A82" s="36" t="s">
        <v>201</v>
      </c>
      <c r="B82" s="71">
        <v>3504</v>
      </c>
      <c r="C82" s="92">
        <v>567</v>
      </c>
      <c r="D82" s="46"/>
      <c r="E82" s="48">
        <v>4480</v>
      </c>
      <c r="F82" s="58">
        <v>1801</v>
      </c>
      <c r="G82" s="270">
        <v>3000</v>
      </c>
      <c r="H82" s="315">
        <v>4500</v>
      </c>
    </row>
    <row r="83" spans="1:8" ht="15" thickBot="1" x14ac:dyDescent="0.4">
      <c r="A83" s="34" t="s">
        <v>35</v>
      </c>
      <c r="B83" s="72">
        <v>5764</v>
      </c>
      <c r="C83" s="94">
        <f>SUM(C81-C82)</f>
        <v>-562</v>
      </c>
      <c r="D83" s="50"/>
      <c r="E83" s="206">
        <f t="shared" ref="E83" si="47">SUM(E81-E82)</f>
        <v>3520</v>
      </c>
      <c r="F83" s="214">
        <f>SUM(F81-F82)</f>
        <v>2536</v>
      </c>
      <c r="G83" s="273">
        <f>SUM(G81-G82)</f>
        <v>3000</v>
      </c>
      <c r="H83" s="316">
        <f t="shared" ref="H83" si="48">SUM(H81-H82)</f>
        <v>3500</v>
      </c>
    </row>
    <row r="84" spans="1:8" x14ac:dyDescent="0.35">
      <c r="A84" s="35"/>
      <c r="B84" s="73"/>
      <c r="C84" s="98"/>
      <c r="D84" s="50"/>
      <c r="E84" s="210"/>
      <c r="F84" s="61"/>
      <c r="G84" s="337"/>
      <c r="H84" s="318"/>
    </row>
    <row r="85" spans="1:8" x14ac:dyDescent="0.35">
      <c r="A85" s="36" t="s">
        <v>157</v>
      </c>
      <c r="B85" s="71">
        <v>19209</v>
      </c>
      <c r="C85" s="92">
        <v>378</v>
      </c>
      <c r="D85" s="46"/>
      <c r="E85" s="48">
        <v>6504</v>
      </c>
      <c r="F85" s="58">
        <v>722</v>
      </c>
      <c r="G85" s="338">
        <v>5000</v>
      </c>
      <c r="H85" s="315">
        <v>18000</v>
      </c>
    </row>
    <row r="86" spans="1:8" ht="15" thickBot="1" x14ac:dyDescent="0.4">
      <c r="A86" s="36" t="s">
        <v>158</v>
      </c>
      <c r="B86" s="71">
        <v>16620</v>
      </c>
      <c r="C86" s="92">
        <v>1319</v>
      </c>
      <c r="D86" s="46"/>
      <c r="E86" s="48">
        <v>5300</v>
      </c>
      <c r="F86" s="58">
        <v>481</v>
      </c>
      <c r="G86" s="338">
        <v>4000</v>
      </c>
      <c r="H86" s="315">
        <v>15000</v>
      </c>
    </row>
    <row r="87" spans="1:8" ht="15" thickBot="1" x14ac:dyDescent="0.4">
      <c r="A87" s="34" t="s">
        <v>36</v>
      </c>
      <c r="B87" s="72">
        <v>2589</v>
      </c>
      <c r="C87" s="94">
        <f>SUM(C85-C86)</f>
        <v>-941</v>
      </c>
      <c r="D87" s="50"/>
      <c r="E87" s="206">
        <f>SUM(E85-E86)</f>
        <v>1204</v>
      </c>
      <c r="F87" s="214">
        <f>SUM(F85-F86)</f>
        <v>241</v>
      </c>
      <c r="G87" s="339">
        <f>SUM(G85-G86)</f>
        <v>1000</v>
      </c>
      <c r="H87" s="316">
        <f>SUM(H85-H86)</f>
        <v>3000</v>
      </c>
    </row>
    <row r="88" spans="1:8" x14ac:dyDescent="0.35">
      <c r="A88" s="34"/>
      <c r="B88" s="108"/>
      <c r="C88" s="99"/>
      <c r="D88" s="79"/>
      <c r="E88" s="247"/>
      <c r="F88" s="62"/>
      <c r="G88" s="279"/>
      <c r="H88" s="319"/>
    </row>
    <row r="89" spans="1:8" hidden="1" x14ac:dyDescent="0.35">
      <c r="A89" s="34"/>
      <c r="B89" s="108"/>
      <c r="C89" s="99"/>
      <c r="D89" s="79"/>
      <c r="E89" s="247"/>
      <c r="F89" s="62"/>
      <c r="G89" s="279"/>
      <c r="H89" s="319"/>
    </row>
    <row r="90" spans="1:8" hidden="1" x14ac:dyDescent="0.35">
      <c r="A90" s="36" t="s">
        <v>232</v>
      </c>
      <c r="B90" s="71">
        <v>4355</v>
      </c>
      <c r="C90" s="92">
        <v>0</v>
      </c>
      <c r="D90" s="46"/>
      <c r="E90" s="48"/>
      <c r="F90" s="58"/>
      <c r="G90" s="270"/>
      <c r="H90" s="315"/>
    </row>
    <row r="91" spans="1:8" hidden="1" x14ac:dyDescent="0.35">
      <c r="A91" s="36" t="s">
        <v>230</v>
      </c>
      <c r="B91" s="71">
        <v>4170</v>
      </c>
      <c r="C91" s="92">
        <v>0</v>
      </c>
      <c r="D91" s="46"/>
      <c r="E91" s="48"/>
      <c r="F91" s="58"/>
      <c r="G91" s="270"/>
      <c r="H91" s="315"/>
    </row>
    <row r="92" spans="1:8" ht="15" hidden="1" thickBot="1" x14ac:dyDescent="0.4">
      <c r="A92" s="34" t="s">
        <v>231</v>
      </c>
      <c r="B92" s="72">
        <v>185</v>
      </c>
      <c r="C92" s="94">
        <v>0</v>
      </c>
      <c r="D92" s="50"/>
      <c r="E92" s="206"/>
      <c r="F92" s="214"/>
      <c r="G92" s="273"/>
      <c r="H92" s="316"/>
    </row>
    <row r="93" spans="1:8" hidden="1" x14ac:dyDescent="0.35">
      <c r="A93" s="34"/>
      <c r="B93" s="108"/>
      <c r="C93" s="99"/>
      <c r="D93" s="79"/>
      <c r="E93" s="247"/>
      <c r="F93" s="62"/>
      <c r="G93" s="279"/>
      <c r="H93" s="319"/>
    </row>
    <row r="94" spans="1:8" x14ac:dyDescent="0.35">
      <c r="A94" s="36"/>
      <c r="B94" s="71"/>
      <c r="C94" s="92"/>
      <c r="D94" s="46"/>
      <c r="E94" s="219"/>
      <c r="F94" s="60"/>
      <c r="G94" s="277"/>
      <c r="H94" s="317"/>
    </row>
    <row r="95" spans="1:8" x14ac:dyDescent="0.35">
      <c r="A95" s="36" t="s">
        <v>202</v>
      </c>
      <c r="B95" s="71">
        <v>83058</v>
      </c>
      <c r="C95" s="92">
        <v>-1170</v>
      </c>
      <c r="D95" s="46"/>
      <c r="E95" s="48">
        <v>56000</v>
      </c>
      <c r="F95" s="58">
        <v>40520</v>
      </c>
      <c r="G95" s="270">
        <v>72000</v>
      </c>
      <c r="H95" s="315">
        <v>70000</v>
      </c>
    </row>
    <row r="96" spans="1:8" ht="15" thickBot="1" x14ac:dyDescent="0.4">
      <c r="A96" s="36" t="s">
        <v>37</v>
      </c>
      <c r="B96" s="71">
        <v>37179</v>
      </c>
      <c r="C96" s="92">
        <v>0</v>
      </c>
      <c r="D96" s="46"/>
      <c r="E96" s="48">
        <v>35000</v>
      </c>
      <c r="F96" s="58">
        <v>359</v>
      </c>
      <c r="G96" s="270">
        <v>40000</v>
      </c>
      <c r="H96" s="315">
        <v>35000</v>
      </c>
    </row>
    <row r="97" spans="1:8" ht="15" thickBot="1" x14ac:dyDescent="0.4">
      <c r="A97" s="34" t="s">
        <v>38</v>
      </c>
      <c r="B97" s="72">
        <v>45879</v>
      </c>
      <c r="C97" s="94">
        <f>SUM(C95:C96)</f>
        <v>-1170</v>
      </c>
      <c r="D97" s="50"/>
      <c r="E97" s="206">
        <f>SUM(E95-E96)</f>
        <v>21000</v>
      </c>
      <c r="F97" s="214">
        <f>SUM(F95-F96)</f>
        <v>40161</v>
      </c>
      <c r="G97" s="273">
        <f>SUM(G95-G96)</f>
        <v>32000</v>
      </c>
      <c r="H97" s="316">
        <f>SUM(H95-H96)</f>
        <v>35000</v>
      </c>
    </row>
    <row r="98" spans="1:8" x14ac:dyDescent="0.35">
      <c r="A98" s="34"/>
      <c r="B98" s="108"/>
      <c r="C98" s="99"/>
      <c r="D98" s="79"/>
      <c r="E98" s="247"/>
      <c r="F98" s="62"/>
      <c r="G98" s="279"/>
      <c r="H98" s="319"/>
    </row>
    <row r="99" spans="1:8" x14ac:dyDescent="0.35">
      <c r="A99" s="35" t="s">
        <v>39</v>
      </c>
      <c r="B99" s="71"/>
      <c r="C99" s="92"/>
      <c r="D99" s="46"/>
      <c r="E99" s="219"/>
      <c r="F99" s="60"/>
      <c r="G99" s="277"/>
      <c r="H99" s="317"/>
    </row>
    <row r="100" spans="1:8" x14ac:dyDescent="0.35">
      <c r="A100" s="37" t="s">
        <v>40</v>
      </c>
      <c r="B100" s="74">
        <f>SUM(B59, B65, B71, B77, B81, B85, B90, B95)</f>
        <v>653735</v>
      </c>
      <c r="C100" s="99">
        <f>SUM(C59, C65, C71, C77, C81, C85, C95, )</f>
        <v>294263</v>
      </c>
      <c r="D100" s="79"/>
      <c r="E100" s="220">
        <f t="shared" ref="E100" si="49">SUM(E59,E65,E71,E77,E95,E85,E90,E81)</f>
        <v>400216</v>
      </c>
      <c r="F100" s="216">
        <f>SUM(F59,F65,F71,F77,F95,F85,F90,F81)</f>
        <v>302726</v>
      </c>
      <c r="G100" s="276">
        <f>SUM(G59,G65,G71,G77,G95,G85,G90,G81)</f>
        <v>499330</v>
      </c>
      <c r="H100" s="320">
        <f t="shared" ref="H100" si="50">SUM(H59,H65,H71,H77,H95,H85,H90,H81)</f>
        <v>601000</v>
      </c>
    </row>
    <row r="101" spans="1:8" x14ac:dyDescent="0.35">
      <c r="A101" s="37" t="s">
        <v>41</v>
      </c>
      <c r="B101" s="74">
        <f>SUM(B60:B61, B66:B67, B72:B73, B78, B82, B86, B91, B96)</f>
        <v>388492</v>
      </c>
      <c r="C101" s="99">
        <f>SUM(C60:C61, C66:C67, C72:C73, C78, C82, C86, C91, C96, )</f>
        <v>165702</v>
      </c>
      <c r="D101" s="79"/>
      <c r="E101" s="220">
        <f>SUM(E60+E61+E66+E67+E72+E73+E78,E96,E86,E91,E82)</f>
        <v>247469</v>
      </c>
      <c r="F101" s="216">
        <f>SUM(F60+F61+F66+F67+F72+F73+F78,F96,F86,F91,F82)</f>
        <v>75279</v>
      </c>
      <c r="G101" s="276">
        <f>SUM(G60+G61+G66+G67+G72+G73+G78,G96,G86,G91,G82)</f>
        <v>319805</v>
      </c>
      <c r="H101" s="320">
        <f>SUM(H60+H61+H66+H67+H72+H73+H78,H96,H86,H91,H82)</f>
        <v>365700</v>
      </c>
    </row>
    <row r="102" spans="1:8" ht="15" thickBot="1" x14ac:dyDescent="0.4">
      <c r="A102" s="35" t="s">
        <v>42</v>
      </c>
      <c r="B102" s="107">
        <f>SUM(B100-B101)</f>
        <v>265243</v>
      </c>
      <c r="C102" s="244">
        <f>SUM(C100-C101)</f>
        <v>128561</v>
      </c>
      <c r="D102" s="50"/>
      <c r="E102" s="248">
        <f t="shared" ref="E102" si="51">E100-E101</f>
        <v>152747</v>
      </c>
      <c r="F102" s="245">
        <f>F100-F101</f>
        <v>227447</v>
      </c>
      <c r="G102" s="281">
        <f>G100-G101</f>
        <v>179525</v>
      </c>
      <c r="H102" s="321">
        <f t="shared" ref="H102" si="52">H100-H101</f>
        <v>235300</v>
      </c>
    </row>
    <row r="103" spans="1:8" ht="15" thickBot="1" x14ac:dyDescent="0.4">
      <c r="A103" s="44"/>
      <c r="B103" s="46"/>
      <c r="C103" s="46"/>
      <c r="D103" s="46"/>
      <c r="E103" s="46"/>
      <c r="F103" s="46"/>
      <c r="G103" s="46"/>
      <c r="H103" s="46"/>
    </row>
    <row r="104" spans="1:8" x14ac:dyDescent="0.35">
      <c r="A104" s="36"/>
      <c r="B104" s="184" t="s">
        <v>228</v>
      </c>
      <c r="C104" s="162" t="s">
        <v>233</v>
      </c>
      <c r="D104" s="172"/>
      <c r="E104" s="203" t="s">
        <v>155</v>
      </c>
      <c r="F104" s="211" t="s">
        <v>217</v>
      </c>
      <c r="G104" s="345" t="s">
        <v>226</v>
      </c>
      <c r="H104" s="334"/>
    </row>
    <row r="105" spans="1:8" x14ac:dyDescent="0.35">
      <c r="A105" s="36"/>
      <c r="B105" s="185" t="s">
        <v>229</v>
      </c>
      <c r="C105" s="164" t="s">
        <v>234</v>
      </c>
      <c r="D105" s="172"/>
      <c r="E105" s="204" t="s">
        <v>1</v>
      </c>
      <c r="F105" s="212" t="s">
        <v>225</v>
      </c>
      <c r="G105" s="346" t="s">
        <v>227</v>
      </c>
      <c r="H105" s="335" t="s">
        <v>271</v>
      </c>
    </row>
    <row r="106" spans="1:8" ht="15" thickBot="1" x14ac:dyDescent="0.4">
      <c r="A106" s="36"/>
      <c r="B106" s="186"/>
      <c r="C106" s="166"/>
      <c r="D106" s="172"/>
      <c r="E106" s="205" t="s">
        <v>192</v>
      </c>
      <c r="F106" s="213" t="s">
        <v>192</v>
      </c>
      <c r="G106" s="295"/>
      <c r="H106" s="336"/>
    </row>
    <row r="107" spans="1:8" x14ac:dyDescent="0.35">
      <c r="A107" s="35" t="s">
        <v>43</v>
      </c>
      <c r="B107" s="70"/>
      <c r="C107" s="91"/>
      <c r="D107" s="167"/>
      <c r="E107" s="48"/>
      <c r="F107" s="58"/>
      <c r="G107" s="270"/>
      <c r="H107" s="315"/>
    </row>
    <row r="108" spans="1:8" x14ac:dyDescent="0.35">
      <c r="A108" s="34" t="s">
        <v>205</v>
      </c>
      <c r="B108" s="71"/>
      <c r="C108" s="92"/>
      <c r="D108" s="46"/>
      <c r="E108" s="48"/>
      <c r="F108" s="58"/>
      <c r="G108" s="270"/>
      <c r="H108" s="315"/>
    </row>
    <row r="109" spans="1:8" x14ac:dyDescent="0.35">
      <c r="A109" s="37" t="s">
        <v>44</v>
      </c>
      <c r="B109" s="71">
        <v>68564</v>
      </c>
      <c r="C109" s="92">
        <v>14368</v>
      </c>
      <c r="D109" s="46"/>
      <c r="E109" s="48">
        <v>14500</v>
      </c>
      <c r="F109" s="58">
        <v>49951</v>
      </c>
      <c r="G109" s="270">
        <v>49951</v>
      </c>
      <c r="H109" s="315">
        <v>50000</v>
      </c>
    </row>
    <row r="110" spans="1:8" hidden="1" x14ac:dyDescent="0.35">
      <c r="A110" s="37" t="s">
        <v>45</v>
      </c>
      <c r="B110" s="71"/>
      <c r="C110" s="92"/>
      <c r="D110" s="46"/>
      <c r="E110" s="48"/>
      <c r="F110" s="58"/>
      <c r="G110" s="270"/>
      <c r="H110" s="315"/>
    </row>
    <row r="111" spans="1:8" ht="15" thickBot="1" x14ac:dyDescent="0.4">
      <c r="A111" s="37" t="s">
        <v>7</v>
      </c>
      <c r="B111" s="71">
        <v>39396</v>
      </c>
      <c r="C111" s="92">
        <v>20460</v>
      </c>
      <c r="D111" s="46"/>
      <c r="E111" s="48">
        <v>9250</v>
      </c>
      <c r="F111" s="58">
        <v>27842</v>
      </c>
      <c r="G111" s="270">
        <v>27842</v>
      </c>
      <c r="H111" s="315">
        <v>32500</v>
      </c>
    </row>
    <row r="112" spans="1:8" ht="15" thickBot="1" x14ac:dyDescent="0.4">
      <c r="A112" s="35" t="s">
        <v>46</v>
      </c>
      <c r="B112" s="107">
        <v>29168</v>
      </c>
      <c r="C112" s="222">
        <f>SUM(C109-C111)</f>
        <v>-6092</v>
      </c>
      <c r="D112" s="50"/>
      <c r="E112" s="249">
        <f t="shared" ref="E112" si="53">SUM(E109-E110-E111)</f>
        <v>5250</v>
      </c>
      <c r="F112" s="214">
        <f>SUM(F109-F110-F111)</f>
        <v>22109</v>
      </c>
      <c r="G112" s="273">
        <f>SUM(G109-G110-G111)</f>
        <v>22109</v>
      </c>
      <c r="H112" s="316">
        <f t="shared" ref="H112" si="54">SUM(H109-H110-H111)</f>
        <v>17500</v>
      </c>
    </row>
    <row r="113" spans="1:8" x14ac:dyDescent="0.35">
      <c r="A113" s="36"/>
      <c r="B113" s="71"/>
      <c r="C113" s="92"/>
      <c r="D113" s="46"/>
      <c r="E113" s="250"/>
      <c r="F113" s="66"/>
      <c r="G113" s="270"/>
      <c r="H113" s="315"/>
    </row>
    <row r="114" spans="1:8" x14ac:dyDescent="0.35">
      <c r="A114" s="34" t="s">
        <v>206</v>
      </c>
      <c r="B114" s="71"/>
      <c r="C114" s="92"/>
      <c r="D114" s="46"/>
      <c r="E114" s="48"/>
      <c r="F114" s="65"/>
      <c r="G114" s="270"/>
      <c r="H114" s="315"/>
    </row>
    <row r="115" spans="1:8" x14ac:dyDescent="0.35">
      <c r="A115" s="37" t="s">
        <v>47</v>
      </c>
      <c r="B115" s="71">
        <v>31809</v>
      </c>
      <c r="C115" s="92">
        <v>14398</v>
      </c>
      <c r="D115" s="46"/>
      <c r="E115" s="48">
        <v>34163</v>
      </c>
      <c r="F115" s="65">
        <v>46073</v>
      </c>
      <c r="G115" s="270">
        <v>46073</v>
      </c>
      <c r="H115" s="315">
        <v>50000</v>
      </c>
    </row>
    <row r="116" spans="1:8" hidden="1" x14ac:dyDescent="0.35">
      <c r="A116" s="37" t="s">
        <v>45</v>
      </c>
      <c r="B116" s="71"/>
      <c r="C116" s="92"/>
      <c r="D116" s="46"/>
      <c r="E116" s="48">
        <v>0</v>
      </c>
      <c r="F116" s="65">
        <v>0</v>
      </c>
      <c r="G116" s="270">
        <v>0</v>
      </c>
      <c r="H116" s="315"/>
    </row>
    <row r="117" spans="1:8" ht="15" thickBot="1" x14ac:dyDescent="0.4">
      <c r="A117" s="37" t="s">
        <v>7</v>
      </c>
      <c r="B117" s="71">
        <v>27736</v>
      </c>
      <c r="C117" s="92">
        <v>9520</v>
      </c>
      <c r="D117" s="46"/>
      <c r="E117" s="209">
        <v>20571</v>
      </c>
      <c r="F117" s="340">
        <v>6740</v>
      </c>
      <c r="G117" s="270">
        <v>24000</v>
      </c>
      <c r="H117" s="315">
        <v>32500</v>
      </c>
    </row>
    <row r="118" spans="1:8" ht="15" thickBot="1" x14ac:dyDescent="0.4">
      <c r="A118" s="35" t="s">
        <v>48</v>
      </c>
      <c r="B118" s="107">
        <v>4073</v>
      </c>
      <c r="C118" s="222">
        <f>SUM(C115-C117)</f>
        <v>4878</v>
      </c>
      <c r="D118" s="50"/>
      <c r="E118" s="251">
        <f>SUM(E115-E116-E117)</f>
        <v>13592</v>
      </c>
      <c r="F118" s="214">
        <f>SUM(F115-F116-F117)</f>
        <v>39333</v>
      </c>
      <c r="G118" s="273">
        <f>SUM(G115-G116-G117)</f>
        <v>22073</v>
      </c>
      <c r="H118" s="316">
        <f>SUM(H115-H116-H117)</f>
        <v>17500</v>
      </c>
    </row>
    <row r="119" spans="1:8" x14ac:dyDescent="0.35">
      <c r="A119" s="35"/>
      <c r="B119" s="75"/>
      <c r="C119" s="93"/>
      <c r="D119" s="179"/>
      <c r="E119" s="252"/>
      <c r="F119" s="64"/>
      <c r="G119" s="280"/>
      <c r="H119" s="322"/>
    </row>
    <row r="120" spans="1:8" x14ac:dyDescent="0.35">
      <c r="A120" s="34" t="s">
        <v>207</v>
      </c>
      <c r="B120" s="71"/>
      <c r="C120" s="92"/>
      <c r="D120" s="46"/>
      <c r="E120" s="219"/>
      <c r="F120" s="60"/>
      <c r="G120" s="277"/>
      <c r="H120" s="317"/>
    </row>
    <row r="121" spans="1:8" x14ac:dyDescent="0.35">
      <c r="A121" s="37" t="s">
        <v>47</v>
      </c>
      <c r="B121" s="71">
        <v>57547</v>
      </c>
      <c r="C121" s="92">
        <v>12666</v>
      </c>
      <c r="D121" s="46"/>
      <c r="E121" s="48">
        <v>51630</v>
      </c>
      <c r="F121" s="58">
        <v>8093</v>
      </c>
      <c r="G121" s="270">
        <v>40000</v>
      </c>
      <c r="H121" s="315">
        <v>50000</v>
      </c>
    </row>
    <row r="122" spans="1:8" hidden="1" x14ac:dyDescent="0.35">
      <c r="A122" s="37" t="s">
        <v>45</v>
      </c>
      <c r="B122" s="71"/>
      <c r="C122" s="92"/>
      <c r="D122" s="46"/>
      <c r="E122" s="48">
        <v>0</v>
      </c>
      <c r="F122" s="58">
        <v>0</v>
      </c>
      <c r="G122" s="270">
        <v>0</v>
      </c>
      <c r="H122" s="315">
        <v>0</v>
      </c>
    </row>
    <row r="123" spans="1:8" ht="15" thickBot="1" x14ac:dyDescent="0.4">
      <c r="A123" s="37" t="s">
        <v>7</v>
      </c>
      <c r="B123" s="71">
        <v>29670</v>
      </c>
      <c r="C123" s="92">
        <v>9324</v>
      </c>
      <c r="D123" s="46"/>
      <c r="E123" s="48">
        <v>34006</v>
      </c>
      <c r="F123" s="58">
        <v>0</v>
      </c>
      <c r="G123" s="270">
        <v>22750</v>
      </c>
      <c r="H123" s="315">
        <v>32500</v>
      </c>
    </row>
    <row r="124" spans="1:8" ht="15" thickBot="1" x14ac:dyDescent="0.4">
      <c r="A124" s="35" t="s">
        <v>49</v>
      </c>
      <c r="B124" s="72">
        <v>27877</v>
      </c>
      <c r="C124" s="94">
        <f>SUM(C121-C123)</f>
        <v>3342</v>
      </c>
      <c r="D124" s="50"/>
      <c r="E124" s="206">
        <f>SUM(E121-E122-E123)</f>
        <v>17624</v>
      </c>
      <c r="F124" s="214">
        <f>SUM(F121-F122-F123)</f>
        <v>8093</v>
      </c>
      <c r="G124" s="273">
        <f>SUM(G121-G122-G123)</f>
        <v>17250</v>
      </c>
      <c r="H124" s="316">
        <f>SUM(H121-H122-H123)</f>
        <v>17500</v>
      </c>
    </row>
    <row r="125" spans="1:8" x14ac:dyDescent="0.35">
      <c r="A125" s="35"/>
      <c r="B125" s="75"/>
      <c r="C125" s="93"/>
      <c r="D125" s="179"/>
      <c r="E125" s="252"/>
      <c r="F125" s="64"/>
      <c r="G125" s="280"/>
      <c r="H125" s="322"/>
    </row>
    <row r="126" spans="1:8" x14ac:dyDescent="0.35">
      <c r="A126" s="34" t="s">
        <v>50</v>
      </c>
      <c r="B126" s="71"/>
      <c r="C126" s="92"/>
      <c r="D126" s="46"/>
      <c r="E126" s="219"/>
      <c r="F126" s="60"/>
      <c r="G126" s="277"/>
      <c r="H126" s="317"/>
    </row>
    <row r="127" spans="1:8" x14ac:dyDescent="0.35">
      <c r="A127" s="37" t="s">
        <v>47</v>
      </c>
      <c r="B127" s="76">
        <v>43715</v>
      </c>
      <c r="C127" s="95">
        <v>17086</v>
      </c>
      <c r="D127" s="180"/>
      <c r="E127" s="48">
        <v>53426</v>
      </c>
      <c r="F127" s="58">
        <v>16</v>
      </c>
      <c r="G127" s="270">
        <v>40000</v>
      </c>
      <c r="H127" s="315">
        <v>50000</v>
      </c>
    </row>
    <row r="128" spans="1:8" hidden="1" x14ac:dyDescent="0.35">
      <c r="A128" s="37" t="s">
        <v>45</v>
      </c>
      <c r="B128" s="76"/>
      <c r="C128" s="95"/>
      <c r="D128" s="180"/>
      <c r="E128" s="48">
        <v>0</v>
      </c>
      <c r="F128" s="58">
        <v>0</v>
      </c>
      <c r="G128" s="270"/>
      <c r="H128" s="315"/>
    </row>
    <row r="129" spans="1:8" ht="15" thickBot="1" x14ac:dyDescent="0.4">
      <c r="A129" s="37" t="s">
        <v>7</v>
      </c>
      <c r="B129" s="76">
        <v>31216</v>
      </c>
      <c r="C129" s="95">
        <v>9850</v>
      </c>
      <c r="D129" s="180"/>
      <c r="E129" s="48">
        <v>36483</v>
      </c>
      <c r="F129" s="58">
        <v>0</v>
      </c>
      <c r="G129" s="270">
        <v>22750</v>
      </c>
      <c r="H129" s="315">
        <v>32500</v>
      </c>
    </row>
    <row r="130" spans="1:8" ht="15" thickBot="1" x14ac:dyDescent="0.4">
      <c r="A130" s="35" t="s">
        <v>51</v>
      </c>
      <c r="B130" s="89">
        <v>12499</v>
      </c>
      <c r="C130" s="86">
        <f>SUM(C127-C129)</f>
        <v>7236</v>
      </c>
      <c r="D130" s="54"/>
      <c r="E130" s="206">
        <f>SUM(E127-E128-E129)</f>
        <v>16943</v>
      </c>
      <c r="F130" s="214">
        <f>SUM(F127-F128-F129)</f>
        <v>16</v>
      </c>
      <c r="G130" s="273">
        <f>SUM(G127-G128-G129)</f>
        <v>17250</v>
      </c>
      <c r="H130" s="316">
        <f>SUM(H127-H128-H129)</f>
        <v>17500</v>
      </c>
    </row>
    <row r="131" spans="1:8" x14ac:dyDescent="0.35">
      <c r="A131" s="35"/>
      <c r="B131" s="77"/>
      <c r="C131" s="96"/>
      <c r="D131" s="181"/>
      <c r="E131" s="247"/>
      <c r="F131" s="62"/>
      <c r="G131" s="279"/>
      <c r="H131" s="319"/>
    </row>
    <row r="132" spans="1:8" x14ac:dyDescent="0.35">
      <c r="A132" s="35" t="s">
        <v>52</v>
      </c>
      <c r="B132" s="77"/>
      <c r="C132" s="96"/>
      <c r="D132" s="181"/>
      <c r="E132" s="219"/>
      <c r="F132" s="60"/>
      <c r="G132" s="277"/>
      <c r="H132" s="317"/>
    </row>
    <row r="133" spans="1:8" x14ac:dyDescent="0.35">
      <c r="A133" s="37" t="s">
        <v>40</v>
      </c>
      <c r="B133" s="71">
        <f>SUM(B109, B115, B121, B127)</f>
        <v>201635</v>
      </c>
      <c r="C133" s="92">
        <f>SUM(C109, C115, C121, C127)</f>
        <v>58518</v>
      </c>
      <c r="D133" s="46"/>
      <c r="E133" s="220">
        <f t="shared" ref="E133:H135" si="55">SUM(E109,E115,E121,E127)</f>
        <v>153719</v>
      </c>
      <c r="F133" s="216">
        <f t="shared" si="55"/>
        <v>104133</v>
      </c>
      <c r="G133" s="276">
        <f t="shared" si="55"/>
        <v>176024</v>
      </c>
      <c r="H133" s="320">
        <f t="shared" si="55"/>
        <v>200000</v>
      </c>
    </row>
    <row r="134" spans="1:8" x14ac:dyDescent="0.35">
      <c r="A134" s="37" t="s">
        <v>53</v>
      </c>
      <c r="B134" s="78"/>
      <c r="C134" s="97"/>
      <c r="E134" s="220">
        <f t="shared" si="55"/>
        <v>0</v>
      </c>
      <c r="F134" s="216">
        <f t="shared" si="55"/>
        <v>0</v>
      </c>
      <c r="G134" s="276">
        <f t="shared" si="55"/>
        <v>0</v>
      </c>
      <c r="H134" s="320">
        <f t="shared" si="55"/>
        <v>0</v>
      </c>
    </row>
    <row r="135" spans="1:8" ht="15" thickBot="1" x14ac:dyDescent="0.4">
      <c r="A135" s="37" t="s">
        <v>41</v>
      </c>
      <c r="B135" s="71">
        <f>SUM(B111, B117, B123, B129)</f>
        <v>128018</v>
      </c>
      <c r="C135" s="92">
        <f>SUM(C111, C117, C123, C129,)</f>
        <v>49154</v>
      </c>
      <c r="D135" s="46"/>
      <c r="E135" s="220">
        <f t="shared" si="55"/>
        <v>100310</v>
      </c>
      <c r="F135" s="216">
        <f t="shared" si="55"/>
        <v>34582</v>
      </c>
      <c r="G135" s="276">
        <f t="shared" si="55"/>
        <v>97342</v>
      </c>
      <c r="H135" s="320">
        <f t="shared" si="55"/>
        <v>130000</v>
      </c>
    </row>
    <row r="136" spans="1:8" ht="15" thickBot="1" x14ac:dyDescent="0.4">
      <c r="A136" s="35" t="s">
        <v>42</v>
      </c>
      <c r="B136" s="90">
        <f>SUM(B133-B135)</f>
        <v>73617</v>
      </c>
      <c r="C136" s="87">
        <f>SUM(C133-C135)</f>
        <v>9364</v>
      </c>
      <c r="D136" s="45"/>
      <c r="E136" s="206">
        <f>SUM(E133-E134-E135)</f>
        <v>53409</v>
      </c>
      <c r="F136" s="214">
        <f>SUM(F133-F134-F135)</f>
        <v>69551</v>
      </c>
      <c r="G136" s="273">
        <f>SUM(G133-G134-G135)</f>
        <v>78682</v>
      </c>
      <c r="H136" s="316">
        <f>SUM(H133-H134-H135)</f>
        <v>70000</v>
      </c>
    </row>
    <row r="137" spans="1:8" ht="15" thickBot="1" x14ac:dyDescent="0.4">
      <c r="A137" s="38"/>
      <c r="B137" s="79"/>
      <c r="C137" s="79"/>
      <c r="D137" s="79"/>
      <c r="E137" s="69"/>
      <c r="F137" s="69"/>
      <c r="G137" s="278"/>
      <c r="H137" s="323"/>
    </row>
    <row r="138" spans="1:8" x14ac:dyDescent="0.35">
      <c r="A138" s="36"/>
      <c r="B138" s="161" t="s">
        <v>228</v>
      </c>
      <c r="C138" s="162" t="s">
        <v>233</v>
      </c>
      <c r="D138" s="172"/>
      <c r="E138" s="203" t="s">
        <v>155</v>
      </c>
      <c r="F138" s="211" t="s">
        <v>217</v>
      </c>
      <c r="G138" s="345" t="s">
        <v>226</v>
      </c>
      <c r="H138" s="334"/>
    </row>
    <row r="139" spans="1:8" x14ac:dyDescent="0.35">
      <c r="A139" s="36"/>
      <c r="B139" s="163" t="s">
        <v>229</v>
      </c>
      <c r="C139" s="164" t="s">
        <v>234</v>
      </c>
      <c r="D139" s="172"/>
      <c r="E139" s="204" t="s">
        <v>1</v>
      </c>
      <c r="F139" s="212" t="s">
        <v>225</v>
      </c>
      <c r="G139" s="346" t="s">
        <v>227</v>
      </c>
      <c r="H139" s="335" t="s">
        <v>271</v>
      </c>
    </row>
    <row r="140" spans="1:8" ht="15" thickBot="1" x14ac:dyDescent="0.4">
      <c r="A140" s="36"/>
      <c r="B140" s="165"/>
      <c r="C140" s="166"/>
      <c r="D140" s="172"/>
      <c r="E140" s="205" t="s">
        <v>192</v>
      </c>
      <c r="F140" s="213" t="s">
        <v>192</v>
      </c>
      <c r="G140" s="295"/>
      <c r="H140" s="336"/>
    </row>
    <row r="141" spans="1:8" x14ac:dyDescent="0.35">
      <c r="A141" s="35" t="s">
        <v>54</v>
      </c>
      <c r="B141" s="70"/>
      <c r="C141" s="91"/>
      <c r="D141" s="167"/>
      <c r="E141" s="48"/>
      <c r="F141" s="58"/>
      <c r="G141" s="271"/>
      <c r="H141" s="315"/>
    </row>
    <row r="142" spans="1:8" x14ac:dyDescent="0.35">
      <c r="A142" s="36" t="s">
        <v>55</v>
      </c>
      <c r="B142" s="71">
        <v>28831</v>
      </c>
      <c r="C142" s="92">
        <v>4840</v>
      </c>
      <c r="D142" s="46"/>
      <c r="E142" s="48">
        <v>18000</v>
      </c>
      <c r="F142" s="58">
        <v>21000</v>
      </c>
      <c r="G142" s="270">
        <v>21000</v>
      </c>
      <c r="H142" s="315">
        <v>25000</v>
      </c>
    </row>
    <row r="143" spans="1:8" ht="15" thickBot="1" x14ac:dyDescent="0.4">
      <c r="A143" s="36" t="s">
        <v>56</v>
      </c>
      <c r="B143" s="71">
        <v>15336</v>
      </c>
      <c r="C143" s="92">
        <v>32</v>
      </c>
      <c r="D143" s="46"/>
      <c r="E143" s="48">
        <v>13400</v>
      </c>
      <c r="F143" s="58">
        <v>1275</v>
      </c>
      <c r="G143" s="270">
        <v>1275</v>
      </c>
      <c r="H143" s="315">
        <v>10000</v>
      </c>
    </row>
    <row r="144" spans="1:8" ht="15" thickBot="1" x14ac:dyDescent="0.4">
      <c r="A144" s="34" t="s">
        <v>57</v>
      </c>
      <c r="B144" s="72">
        <v>13495</v>
      </c>
      <c r="C144" s="94">
        <f>SUM(C142-C143)</f>
        <v>4808</v>
      </c>
      <c r="D144" s="50"/>
      <c r="E144" s="206">
        <f>E142-E143</f>
        <v>4600</v>
      </c>
      <c r="F144" s="59">
        <f>F142-F143</f>
        <v>19725</v>
      </c>
      <c r="G144" s="273">
        <f>G142-G143</f>
        <v>19725</v>
      </c>
      <c r="H144" s="316">
        <f>H142-H143</f>
        <v>15000</v>
      </c>
    </row>
    <row r="145" spans="1:8" x14ac:dyDescent="0.35">
      <c r="A145" s="36"/>
      <c r="B145" s="71"/>
      <c r="C145" s="92"/>
      <c r="D145" s="46"/>
      <c r="E145" s="48"/>
      <c r="F145" s="58"/>
      <c r="G145" s="270"/>
      <c r="H145" s="315"/>
    </row>
    <row r="146" spans="1:8" x14ac:dyDescent="0.35">
      <c r="A146" s="37" t="s">
        <v>190</v>
      </c>
      <c r="B146" s="71">
        <v>447644</v>
      </c>
      <c r="C146" s="92">
        <v>42679</v>
      </c>
      <c r="D146" s="46"/>
      <c r="E146" s="48">
        <v>275670</v>
      </c>
      <c r="F146" s="58">
        <v>273710</v>
      </c>
      <c r="G146" s="270">
        <v>273710</v>
      </c>
      <c r="H146" s="315">
        <v>380000</v>
      </c>
    </row>
    <row r="147" spans="1:8" ht="15" thickBot="1" x14ac:dyDescent="0.4">
      <c r="A147" s="37" t="s">
        <v>58</v>
      </c>
      <c r="B147" s="71">
        <v>254453</v>
      </c>
      <c r="C147" s="92">
        <v>11078</v>
      </c>
      <c r="D147" s="46"/>
      <c r="E147" s="48">
        <v>137262</v>
      </c>
      <c r="F147" s="58">
        <v>154208</v>
      </c>
      <c r="G147" s="270">
        <v>170000</v>
      </c>
      <c r="H147" s="315">
        <v>240000</v>
      </c>
    </row>
    <row r="148" spans="1:8" ht="15" thickBot="1" x14ac:dyDescent="0.4">
      <c r="A148" s="35" t="s">
        <v>59</v>
      </c>
      <c r="B148" s="72">
        <v>193191</v>
      </c>
      <c r="C148" s="94">
        <f>SUM(C146-C147)</f>
        <v>31601</v>
      </c>
      <c r="D148" s="50"/>
      <c r="E148" s="206">
        <f t="shared" ref="E148" si="56">E146-E147</f>
        <v>138408</v>
      </c>
      <c r="F148" s="59">
        <f>F146-F147</f>
        <v>119502</v>
      </c>
      <c r="G148" s="273">
        <f>SUM(G146-G147)</f>
        <v>103710</v>
      </c>
      <c r="H148" s="316">
        <f>SUM(H146-H147)</f>
        <v>140000</v>
      </c>
    </row>
    <row r="149" spans="1:8" x14ac:dyDescent="0.35">
      <c r="A149" s="35"/>
      <c r="B149" s="73"/>
      <c r="C149" s="98"/>
      <c r="D149" s="50"/>
      <c r="E149" s="210"/>
      <c r="F149" s="61"/>
      <c r="G149" s="274"/>
      <c r="H149" s="318"/>
    </row>
    <row r="150" spans="1:8" x14ac:dyDescent="0.35">
      <c r="A150" s="37" t="s">
        <v>60</v>
      </c>
      <c r="B150" s="71">
        <v>25327</v>
      </c>
      <c r="C150" s="92">
        <v>38325</v>
      </c>
      <c r="D150" s="46"/>
      <c r="E150" s="48">
        <v>27000</v>
      </c>
      <c r="F150" s="58">
        <v>42140</v>
      </c>
      <c r="G150" s="270">
        <v>42140</v>
      </c>
      <c r="H150" s="315">
        <v>33000</v>
      </c>
    </row>
    <row r="151" spans="1:8" ht="15" thickBot="1" x14ac:dyDescent="0.4">
      <c r="A151" s="37" t="s">
        <v>61</v>
      </c>
      <c r="B151" s="71">
        <v>14092</v>
      </c>
      <c r="C151" s="92">
        <v>17887</v>
      </c>
      <c r="D151" s="46"/>
      <c r="E151" s="48">
        <v>14500</v>
      </c>
      <c r="F151" s="58">
        <v>17327</v>
      </c>
      <c r="G151" s="270">
        <v>17327</v>
      </c>
      <c r="H151" s="315">
        <v>18000</v>
      </c>
    </row>
    <row r="152" spans="1:8" ht="15" thickBot="1" x14ac:dyDescent="0.4">
      <c r="A152" s="35" t="s">
        <v>62</v>
      </c>
      <c r="B152" s="72">
        <v>11235</v>
      </c>
      <c r="C152" s="94">
        <f>SUM(C150-C151)</f>
        <v>20438</v>
      </c>
      <c r="D152" s="50"/>
      <c r="E152" s="206">
        <f>SUM(E150-E151)</f>
        <v>12500</v>
      </c>
      <c r="F152" s="59">
        <f>SUM(F150-F151)</f>
        <v>24813</v>
      </c>
      <c r="G152" s="273">
        <f>SUM(G150-G151)</f>
        <v>24813</v>
      </c>
      <c r="H152" s="316">
        <f>SUM(H150-H151)</f>
        <v>15000</v>
      </c>
    </row>
    <row r="153" spans="1:8" x14ac:dyDescent="0.35">
      <c r="A153" s="35"/>
      <c r="B153" s="73"/>
      <c r="C153" s="98"/>
      <c r="D153" s="50"/>
      <c r="E153" s="210"/>
      <c r="F153" s="61"/>
      <c r="G153" s="274"/>
      <c r="H153" s="318"/>
    </row>
    <row r="154" spans="1:8" x14ac:dyDescent="0.35">
      <c r="A154" s="37" t="s">
        <v>63</v>
      </c>
      <c r="B154" s="71">
        <v>147535</v>
      </c>
      <c r="C154" s="92">
        <v>63653</v>
      </c>
      <c r="D154" s="46"/>
      <c r="E154" s="48">
        <v>109330</v>
      </c>
      <c r="F154" s="58">
        <v>148090</v>
      </c>
      <c r="G154" s="270">
        <v>148090</v>
      </c>
      <c r="H154" s="315">
        <v>140000</v>
      </c>
    </row>
    <row r="155" spans="1:8" ht="15" thickBot="1" x14ac:dyDescent="0.4">
      <c r="A155" s="37" t="s">
        <v>64</v>
      </c>
      <c r="B155" s="71">
        <v>66249</v>
      </c>
      <c r="C155" s="92">
        <v>49737</v>
      </c>
      <c r="D155" s="46"/>
      <c r="E155" s="48">
        <v>75010</v>
      </c>
      <c r="F155" s="58">
        <v>73913</v>
      </c>
      <c r="G155" s="270">
        <v>73913</v>
      </c>
      <c r="H155" s="315">
        <v>75000</v>
      </c>
    </row>
    <row r="156" spans="1:8" ht="15" thickBot="1" x14ac:dyDescent="0.4">
      <c r="A156" s="35" t="s">
        <v>65</v>
      </c>
      <c r="B156" s="72">
        <v>81286</v>
      </c>
      <c r="C156" s="94">
        <f>SUM(C154-C155)</f>
        <v>13916</v>
      </c>
      <c r="D156" s="50"/>
      <c r="E156" s="206">
        <f t="shared" ref="E156" si="57">E154-E155</f>
        <v>34320</v>
      </c>
      <c r="F156" s="59">
        <f>F154-F155</f>
        <v>74177</v>
      </c>
      <c r="G156" s="273">
        <f>G154-G155</f>
        <v>74177</v>
      </c>
      <c r="H156" s="316">
        <f t="shared" ref="H156" si="58">H154-H155</f>
        <v>65000</v>
      </c>
    </row>
    <row r="157" spans="1:8" x14ac:dyDescent="0.35">
      <c r="A157" s="35"/>
      <c r="B157" s="73"/>
      <c r="C157" s="98"/>
      <c r="D157" s="50"/>
      <c r="E157" s="210"/>
      <c r="F157" s="61"/>
      <c r="G157" s="274"/>
      <c r="H157" s="318"/>
    </row>
    <row r="158" spans="1:8" hidden="1" x14ac:dyDescent="0.35">
      <c r="A158" s="37"/>
      <c r="B158" s="71">
        <v>0</v>
      </c>
      <c r="C158" s="92">
        <v>0</v>
      </c>
      <c r="D158" s="46"/>
      <c r="E158" s="48">
        <v>0</v>
      </c>
      <c r="F158" s="58">
        <v>0</v>
      </c>
      <c r="G158" s="270">
        <v>0</v>
      </c>
      <c r="H158" s="315">
        <v>0</v>
      </c>
    </row>
    <row r="159" spans="1:8" hidden="1" x14ac:dyDescent="0.35">
      <c r="A159" s="37"/>
      <c r="B159" s="71">
        <v>0</v>
      </c>
      <c r="C159" s="92">
        <v>0</v>
      </c>
      <c r="D159" s="46"/>
      <c r="E159" s="48">
        <v>0</v>
      </c>
      <c r="F159" s="58">
        <v>0</v>
      </c>
      <c r="G159" s="270">
        <v>0</v>
      </c>
      <c r="H159" s="315">
        <v>0</v>
      </c>
    </row>
    <row r="160" spans="1:8" ht="15" hidden="1" thickBot="1" x14ac:dyDescent="0.4">
      <c r="A160" s="35" t="s">
        <v>159</v>
      </c>
      <c r="B160" s="72">
        <v>0</v>
      </c>
      <c r="C160" s="94">
        <v>0</v>
      </c>
      <c r="D160" s="50"/>
      <c r="E160" s="206">
        <f t="shared" ref="E160" si="59">E158-E159</f>
        <v>0</v>
      </c>
      <c r="F160" s="59">
        <f>F158-F159</f>
        <v>0</v>
      </c>
      <c r="G160" s="273">
        <f>G158-G159</f>
        <v>0</v>
      </c>
      <c r="H160" s="316">
        <f t="shared" ref="H160" si="60">H158-H159</f>
        <v>0</v>
      </c>
    </row>
    <row r="161" spans="1:8" x14ac:dyDescent="0.35">
      <c r="A161" s="35"/>
      <c r="B161" s="73"/>
      <c r="C161" s="98"/>
      <c r="D161" s="50"/>
      <c r="E161" s="210"/>
      <c r="F161" s="61"/>
      <c r="G161" s="274"/>
      <c r="H161" s="318"/>
    </row>
    <row r="162" spans="1:8" x14ac:dyDescent="0.35">
      <c r="A162" s="35" t="s">
        <v>66</v>
      </c>
      <c r="B162" s="71"/>
      <c r="C162" s="92"/>
      <c r="D162" s="46"/>
      <c r="E162" s="48"/>
      <c r="F162" s="58"/>
      <c r="G162" s="270"/>
      <c r="H162" s="315"/>
    </row>
    <row r="163" spans="1:8" x14ac:dyDescent="0.35">
      <c r="A163" s="37" t="s">
        <v>40</v>
      </c>
      <c r="B163" s="74">
        <f>SUM(B142, B146, B150, B154)</f>
        <v>649337</v>
      </c>
      <c r="C163" s="99">
        <f>SUM(C142, C146, C150, C154,)</f>
        <v>149497</v>
      </c>
      <c r="D163" s="79"/>
      <c r="E163" s="220">
        <f t="shared" ref="E163:E165" si="61">E142+E146+E150+E154+E158</f>
        <v>430000</v>
      </c>
      <c r="F163" s="63">
        <f t="shared" ref="F163:G165" si="62">F142+F146+F150+F154+F158</f>
        <v>484940</v>
      </c>
      <c r="G163" s="276">
        <f t="shared" si="62"/>
        <v>484940</v>
      </c>
      <c r="H163" s="320">
        <f t="shared" ref="H163:H165" si="63">H142+H146+H150+H154+H158</f>
        <v>578000</v>
      </c>
    </row>
    <row r="164" spans="1:8" ht="15" thickBot="1" x14ac:dyDescent="0.4">
      <c r="A164" s="37" t="s">
        <v>41</v>
      </c>
      <c r="B164" s="74">
        <f>SUM(B143, B147, B151, B155)</f>
        <v>350130</v>
      </c>
      <c r="C164" s="99">
        <f>SUM(C143, C147, C151, C155)</f>
        <v>78734</v>
      </c>
      <c r="D164" s="79"/>
      <c r="E164" s="220">
        <f t="shared" si="61"/>
        <v>240172</v>
      </c>
      <c r="F164" s="63">
        <f t="shared" si="62"/>
        <v>246723</v>
      </c>
      <c r="G164" s="276">
        <f t="shared" si="62"/>
        <v>262515</v>
      </c>
      <c r="H164" s="320">
        <f t="shared" si="63"/>
        <v>343000</v>
      </c>
    </row>
    <row r="165" spans="1:8" ht="15" thickBot="1" x14ac:dyDescent="0.4">
      <c r="A165" s="35" t="s">
        <v>42</v>
      </c>
      <c r="B165" s="72">
        <f>SUM(B163-B164)</f>
        <v>299207</v>
      </c>
      <c r="C165" s="94">
        <f>SUM(C163-C164)</f>
        <v>70763</v>
      </c>
      <c r="D165" s="50"/>
      <c r="E165" s="206">
        <f t="shared" si="61"/>
        <v>189828</v>
      </c>
      <c r="F165" s="59">
        <f t="shared" si="62"/>
        <v>238217</v>
      </c>
      <c r="G165" s="273">
        <f t="shared" si="62"/>
        <v>222425</v>
      </c>
      <c r="H165" s="316">
        <f t="shared" si="63"/>
        <v>235000</v>
      </c>
    </row>
    <row r="166" spans="1:8" ht="15" thickBot="1" x14ac:dyDescent="0.4">
      <c r="A166" s="38"/>
      <c r="B166" s="50"/>
      <c r="C166" s="170"/>
      <c r="D166" s="50"/>
      <c r="E166" s="47"/>
      <c r="F166" s="47"/>
      <c r="G166" s="221"/>
      <c r="H166" s="47"/>
    </row>
    <row r="167" spans="1:8" x14ac:dyDescent="0.35">
      <c r="A167" s="36"/>
      <c r="B167" s="161" t="s">
        <v>228</v>
      </c>
      <c r="C167" s="162" t="s">
        <v>233</v>
      </c>
      <c r="D167" s="172"/>
      <c r="E167" s="203" t="s">
        <v>155</v>
      </c>
      <c r="F167" s="211" t="s">
        <v>217</v>
      </c>
      <c r="G167" s="345" t="s">
        <v>226</v>
      </c>
      <c r="H167" s="334" t="s">
        <v>271</v>
      </c>
    </row>
    <row r="168" spans="1:8" x14ac:dyDescent="0.35">
      <c r="A168" s="36"/>
      <c r="B168" s="163" t="s">
        <v>229</v>
      </c>
      <c r="C168" s="164" t="s">
        <v>234</v>
      </c>
      <c r="D168" s="172"/>
      <c r="E168" s="204" t="s">
        <v>1</v>
      </c>
      <c r="F168" s="212" t="s">
        <v>225</v>
      </c>
      <c r="G168" s="346" t="s">
        <v>227</v>
      </c>
      <c r="H168" s="335" t="s">
        <v>271</v>
      </c>
    </row>
    <row r="169" spans="1:8" ht="15" thickBot="1" x14ac:dyDescent="0.4">
      <c r="A169" s="36"/>
      <c r="B169" s="165"/>
      <c r="C169" s="166"/>
      <c r="D169" s="172"/>
      <c r="E169" s="205" t="s">
        <v>192</v>
      </c>
      <c r="F169" s="213" t="s">
        <v>192</v>
      </c>
      <c r="G169" s="295"/>
      <c r="H169" s="336" t="s">
        <v>271</v>
      </c>
    </row>
    <row r="170" spans="1:8" x14ac:dyDescent="0.35">
      <c r="A170" s="35" t="s">
        <v>67</v>
      </c>
      <c r="B170" s="70"/>
      <c r="C170" s="91"/>
      <c r="D170" s="167"/>
      <c r="E170" s="48"/>
      <c r="F170" s="58"/>
      <c r="G170" s="270"/>
      <c r="H170" s="315"/>
    </row>
    <row r="171" spans="1:8" x14ac:dyDescent="0.35">
      <c r="A171" s="37" t="s">
        <v>68</v>
      </c>
      <c r="B171" s="80">
        <v>13000</v>
      </c>
      <c r="C171" s="92">
        <v>13715</v>
      </c>
      <c r="D171" s="46"/>
      <c r="E171" s="48">
        <v>17360</v>
      </c>
      <c r="F171" s="58">
        <v>21345</v>
      </c>
      <c r="G171" s="270">
        <v>21345</v>
      </c>
      <c r="H171" s="315">
        <v>18000</v>
      </c>
    </row>
    <row r="172" spans="1:8" ht="15" thickBot="1" x14ac:dyDescent="0.4">
      <c r="A172" s="37" t="s">
        <v>69</v>
      </c>
      <c r="B172" s="80">
        <v>5470</v>
      </c>
      <c r="C172" s="92">
        <v>9129</v>
      </c>
      <c r="D172" s="46"/>
      <c r="E172" s="48">
        <v>11484</v>
      </c>
      <c r="F172" s="58">
        <v>14180</v>
      </c>
      <c r="G172" s="270">
        <v>14180</v>
      </c>
      <c r="H172" s="315">
        <v>11700</v>
      </c>
    </row>
    <row r="173" spans="1:8" ht="15" thickBot="1" x14ac:dyDescent="0.4">
      <c r="A173" s="35" t="s">
        <v>70</v>
      </c>
      <c r="B173" s="72">
        <v>7530</v>
      </c>
      <c r="C173" s="94">
        <f>SUM(C171-C172)</f>
        <v>4586</v>
      </c>
      <c r="D173" s="50"/>
      <c r="E173" s="206">
        <f>E171-E172</f>
        <v>5876</v>
      </c>
      <c r="F173" s="214">
        <f>F171-F172</f>
        <v>7165</v>
      </c>
      <c r="G173" s="273">
        <f>SUM(G171-G172)</f>
        <v>7165</v>
      </c>
      <c r="H173" s="316">
        <f>SUM(H171-H172)</f>
        <v>6300</v>
      </c>
    </row>
    <row r="174" spans="1:8" x14ac:dyDescent="0.35">
      <c r="A174" s="35"/>
      <c r="B174" s="80"/>
      <c r="C174" s="92"/>
      <c r="D174" s="46"/>
      <c r="E174" s="219"/>
      <c r="F174" s="60"/>
      <c r="G174" s="277"/>
      <c r="H174" s="317"/>
    </row>
    <row r="175" spans="1:8" x14ac:dyDescent="0.35">
      <c r="A175" s="35"/>
      <c r="B175" s="80"/>
      <c r="C175" s="92"/>
      <c r="D175" s="46"/>
      <c r="E175" s="219"/>
      <c r="F175" s="60"/>
      <c r="G175" s="277"/>
      <c r="H175" s="317"/>
    </row>
    <row r="176" spans="1:8" x14ac:dyDescent="0.35">
      <c r="A176" s="37" t="s">
        <v>71</v>
      </c>
      <c r="B176" s="80">
        <v>43738</v>
      </c>
      <c r="C176" s="92">
        <v>13696</v>
      </c>
      <c r="D176" s="46"/>
      <c r="E176" s="48">
        <v>33160</v>
      </c>
      <c r="F176" s="58">
        <v>29144</v>
      </c>
      <c r="G176" s="270">
        <v>35000</v>
      </c>
      <c r="H176" s="315">
        <v>43000</v>
      </c>
    </row>
    <row r="177" spans="1:8" ht="15" thickBot="1" x14ac:dyDescent="0.4">
      <c r="A177" s="37" t="s">
        <v>72</v>
      </c>
      <c r="B177" s="80">
        <v>32202</v>
      </c>
      <c r="C177" s="92">
        <v>9176</v>
      </c>
      <c r="D177" s="46"/>
      <c r="E177" s="48">
        <v>21554</v>
      </c>
      <c r="F177" s="58">
        <v>13473</v>
      </c>
      <c r="G177" s="270">
        <v>24500</v>
      </c>
      <c r="H177" s="315">
        <v>32000</v>
      </c>
    </row>
    <row r="178" spans="1:8" ht="15" thickBot="1" x14ac:dyDescent="0.4">
      <c r="A178" s="35" t="s">
        <v>73</v>
      </c>
      <c r="B178" s="72">
        <v>11536</v>
      </c>
      <c r="C178" s="94">
        <f>SUM(C176-C177)</f>
        <v>4520</v>
      </c>
      <c r="D178" s="50"/>
      <c r="E178" s="206">
        <f>E176-E177</f>
        <v>11606</v>
      </c>
      <c r="F178" s="214">
        <f>F176-F177</f>
        <v>15671</v>
      </c>
      <c r="G178" s="273">
        <f>G176-G177</f>
        <v>10500</v>
      </c>
      <c r="H178" s="316">
        <f>H176-H177</f>
        <v>11000</v>
      </c>
    </row>
    <row r="179" spans="1:8" x14ac:dyDescent="0.35">
      <c r="A179" s="35"/>
      <c r="B179" s="80"/>
      <c r="C179" s="92"/>
      <c r="D179" s="46"/>
      <c r="E179" s="219"/>
      <c r="F179" s="60"/>
      <c r="G179" s="277"/>
      <c r="H179" s="317"/>
    </row>
    <row r="180" spans="1:8" x14ac:dyDescent="0.35">
      <c r="A180" s="35"/>
      <c r="B180" s="80"/>
      <c r="C180" s="92"/>
      <c r="D180" s="46"/>
      <c r="E180" s="219"/>
      <c r="F180" s="60"/>
      <c r="G180" s="277"/>
      <c r="H180" s="317"/>
    </row>
    <row r="181" spans="1:8" x14ac:dyDescent="0.35">
      <c r="A181" s="37" t="s">
        <v>74</v>
      </c>
      <c r="B181" s="80">
        <v>175045</v>
      </c>
      <c r="C181" s="92">
        <v>125894</v>
      </c>
      <c r="D181" s="46"/>
      <c r="E181" s="48">
        <v>162000</v>
      </c>
      <c r="F181" s="58">
        <v>183482</v>
      </c>
      <c r="G181" s="270">
        <v>225000</v>
      </c>
      <c r="H181" s="315">
        <v>200000</v>
      </c>
    </row>
    <row r="182" spans="1:8" ht="15" thickBot="1" x14ac:dyDescent="0.4">
      <c r="A182" s="37" t="s">
        <v>75</v>
      </c>
      <c r="B182" s="80">
        <v>127641</v>
      </c>
      <c r="C182" s="92">
        <v>77256</v>
      </c>
      <c r="D182" s="46"/>
      <c r="E182" s="48">
        <v>111000</v>
      </c>
      <c r="F182" s="58">
        <v>139293</v>
      </c>
      <c r="G182" s="270">
        <v>170000</v>
      </c>
      <c r="H182" s="315">
        <v>152000</v>
      </c>
    </row>
    <row r="183" spans="1:8" ht="15" thickBot="1" x14ac:dyDescent="0.4">
      <c r="A183" s="35" t="s">
        <v>76</v>
      </c>
      <c r="B183" s="72">
        <v>47405</v>
      </c>
      <c r="C183" s="94">
        <f>SUM(C181-C182)</f>
        <v>48638</v>
      </c>
      <c r="D183" s="50"/>
      <c r="E183" s="206">
        <f>E181-E182</f>
        <v>51000</v>
      </c>
      <c r="F183" s="214">
        <f>F181-F182</f>
        <v>44189</v>
      </c>
      <c r="G183" s="273">
        <f>G181-G182</f>
        <v>55000</v>
      </c>
      <c r="H183" s="316">
        <f>H181-H182</f>
        <v>48000</v>
      </c>
    </row>
    <row r="184" spans="1:8" x14ac:dyDescent="0.35">
      <c r="A184" s="36"/>
      <c r="B184" s="80"/>
      <c r="C184" s="92"/>
      <c r="D184" s="46"/>
      <c r="E184" s="48"/>
      <c r="F184" s="58"/>
      <c r="G184" s="270"/>
      <c r="H184" s="315"/>
    </row>
    <row r="185" spans="1:8" x14ac:dyDescent="0.35">
      <c r="A185" s="37" t="s">
        <v>208</v>
      </c>
      <c r="B185" s="80">
        <v>21627</v>
      </c>
      <c r="C185" s="92">
        <v>53</v>
      </c>
      <c r="D185" s="46"/>
      <c r="E185" s="48">
        <v>19000</v>
      </c>
      <c r="F185" s="58">
        <v>0</v>
      </c>
      <c r="G185" s="270">
        <v>0</v>
      </c>
      <c r="H185" s="315">
        <v>19000</v>
      </c>
    </row>
    <row r="186" spans="1:8" ht="15" thickBot="1" x14ac:dyDescent="0.4">
      <c r="A186" s="37" t="s">
        <v>77</v>
      </c>
      <c r="B186" s="80">
        <v>6528</v>
      </c>
      <c r="C186" s="92">
        <v>1449</v>
      </c>
      <c r="D186" s="46"/>
      <c r="E186" s="48">
        <v>7790</v>
      </c>
      <c r="F186" s="58">
        <v>0</v>
      </c>
      <c r="G186" s="270">
        <v>0</v>
      </c>
      <c r="H186" s="315">
        <v>8000</v>
      </c>
    </row>
    <row r="187" spans="1:8" ht="15" thickBot="1" x14ac:dyDescent="0.4">
      <c r="A187" s="35" t="s">
        <v>78</v>
      </c>
      <c r="B187" s="72">
        <v>15099</v>
      </c>
      <c r="C187" s="94">
        <f>SUM(C185-C186)</f>
        <v>-1396</v>
      </c>
      <c r="D187" s="50"/>
      <c r="E187" s="206">
        <f>E185-E186</f>
        <v>11210</v>
      </c>
      <c r="F187" s="214">
        <f>F185-F186</f>
        <v>0</v>
      </c>
      <c r="G187" s="273">
        <f>SUM(G185-G186)</f>
        <v>0</v>
      </c>
      <c r="H187" s="316">
        <f>H185-H186</f>
        <v>11000</v>
      </c>
    </row>
    <row r="188" spans="1:8" x14ac:dyDescent="0.35">
      <c r="A188" s="36"/>
      <c r="B188" s="80"/>
      <c r="C188" s="92"/>
      <c r="D188" s="46"/>
      <c r="E188" s="48"/>
      <c r="F188" s="58"/>
      <c r="G188" s="270"/>
      <c r="H188" s="315"/>
    </row>
    <row r="189" spans="1:8" x14ac:dyDescent="0.35">
      <c r="A189" s="37" t="s">
        <v>79</v>
      </c>
      <c r="B189" s="80">
        <v>23635</v>
      </c>
      <c r="C189" s="92">
        <v>32960</v>
      </c>
      <c r="D189" s="46"/>
      <c r="E189" s="48">
        <v>30000</v>
      </c>
      <c r="F189" s="58">
        <v>46974</v>
      </c>
      <c r="G189" s="270">
        <v>47000</v>
      </c>
      <c r="H189" s="315">
        <v>35000</v>
      </c>
    </row>
    <row r="190" spans="1:8" ht="15" thickBot="1" x14ac:dyDescent="0.4">
      <c r="A190" s="37" t="s">
        <v>80</v>
      </c>
      <c r="B190" s="80">
        <v>5808</v>
      </c>
      <c r="C190" s="92">
        <v>5368</v>
      </c>
      <c r="D190" s="46"/>
      <c r="E190" s="48">
        <v>7000</v>
      </c>
      <c r="F190" s="58">
        <v>4479</v>
      </c>
      <c r="G190" s="270">
        <v>8000</v>
      </c>
      <c r="H190" s="315">
        <v>7000</v>
      </c>
    </row>
    <row r="191" spans="1:8" ht="15" thickBot="1" x14ac:dyDescent="0.4">
      <c r="A191" s="35" t="s">
        <v>78</v>
      </c>
      <c r="B191" s="72">
        <v>17827</v>
      </c>
      <c r="C191" s="94">
        <f>SUM(C189-C190)</f>
        <v>27592</v>
      </c>
      <c r="D191" s="50"/>
      <c r="E191" s="206">
        <f t="shared" ref="E191" si="64">E189-E190</f>
        <v>23000</v>
      </c>
      <c r="F191" s="214">
        <f>F189-F190</f>
        <v>42495</v>
      </c>
      <c r="G191" s="273">
        <f>G189-G190</f>
        <v>39000</v>
      </c>
      <c r="H191" s="316">
        <f t="shared" ref="H191" si="65">H189-H190</f>
        <v>28000</v>
      </c>
    </row>
    <row r="192" spans="1:8" x14ac:dyDescent="0.35">
      <c r="A192" s="36"/>
      <c r="B192" s="80"/>
      <c r="C192" s="92"/>
      <c r="D192" s="46"/>
      <c r="E192" s="48"/>
      <c r="F192" s="58"/>
      <c r="G192" s="270"/>
      <c r="H192" s="315"/>
    </row>
    <row r="193" spans="1:8" x14ac:dyDescent="0.35">
      <c r="A193" s="37" t="s">
        <v>81</v>
      </c>
      <c r="B193" s="80">
        <v>107499</v>
      </c>
      <c r="C193" s="92">
        <f>SUM(C324)</f>
        <v>2000</v>
      </c>
      <c r="D193" s="46"/>
      <c r="E193" s="48">
        <f>SUM(E324)</f>
        <v>20275</v>
      </c>
      <c r="F193" s="58">
        <v>770</v>
      </c>
      <c r="G193" s="270">
        <f t="shared" ref="G193:G194" si="66">SUM(G324)</f>
        <v>7020</v>
      </c>
      <c r="H193" s="315">
        <f t="shared" ref="H193:H194" si="67">SUM(H324)</f>
        <v>9250</v>
      </c>
    </row>
    <row r="194" spans="1:8" ht="15" thickBot="1" x14ac:dyDescent="0.4">
      <c r="A194" s="37" t="s">
        <v>82</v>
      </c>
      <c r="B194" s="80">
        <v>69445</v>
      </c>
      <c r="C194" s="92">
        <f>SUM(C325)</f>
        <v>3841</v>
      </c>
      <c r="D194" s="46"/>
      <c r="E194" s="48">
        <f>SUM(E325)</f>
        <v>7570</v>
      </c>
      <c r="F194" s="58">
        <v>310</v>
      </c>
      <c r="G194" s="270">
        <f t="shared" si="66"/>
        <v>4400</v>
      </c>
      <c r="H194" s="315">
        <f t="shared" si="67"/>
        <v>5750</v>
      </c>
    </row>
    <row r="195" spans="1:8" ht="15" thickBot="1" x14ac:dyDescent="0.4">
      <c r="A195" s="35" t="s">
        <v>83</v>
      </c>
      <c r="B195" s="72">
        <v>38053</v>
      </c>
      <c r="C195" s="94">
        <f>SUM(C193-C194)</f>
        <v>-1841</v>
      </c>
      <c r="D195" s="50"/>
      <c r="E195" s="206">
        <f t="shared" ref="E195" si="68">SUM(E193-E194)</f>
        <v>12705</v>
      </c>
      <c r="F195" s="214">
        <f>SUM(F193-F194)</f>
        <v>460</v>
      </c>
      <c r="G195" s="273">
        <f>SUM(G193-G194)</f>
        <v>2620</v>
      </c>
      <c r="H195" s="316">
        <f t="shared" ref="H195" si="69">SUM(H193-H194)</f>
        <v>3500</v>
      </c>
    </row>
    <row r="196" spans="1:8" x14ac:dyDescent="0.35">
      <c r="A196" s="36"/>
      <c r="B196" s="80"/>
      <c r="C196" s="92"/>
      <c r="D196" s="46"/>
      <c r="E196" s="48"/>
      <c r="F196" s="58"/>
      <c r="G196" s="270"/>
      <c r="H196" s="315"/>
    </row>
    <row r="197" spans="1:8" x14ac:dyDescent="0.35">
      <c r="A197" s="37" t="s">
        <v>84</v>
      </c>
      <c r="B197" s="80"/>
      <c r="C197" s="92">
        <v>0</v>
      </c>
      <c r="D197" s="46"/>
      <c r="E197" s="48">
        <v>0</v>
      </c>
      <c r="F197" s="58">
        <v>0</v>
      </c>
      <c r="G197" s="270"/>
      <c r="H197" s="315">
        <v>0</v>
      </c>
    </row>
    <row r="198" spans="1:8" ht="15" thickBot="1" x14ac:dyDescent="0.4">
      <c r="A198" s="37" t="s">
        <v>156</v>
      </c>
      <c r="B198" s="81">
        <v>1993</v>
      </c>
      <c r="C198" s="101">
        <v>0</v>
      </c>
      <c r="D198" s="46"/>
      <c r="E198" s="209">
        <v>0</v>
      </c>
      <c r="F198" s="215">
        <v>0</v>
      </c>
      <c r="G198" s="275">
        <v>1000</v>
      </c>
      <c r="H198" s="313">
        <v>0</v>
      </c>
    </row>
    <row r="199" spans="1:8" ht="15" thickBot="1" x14ac:dyDescent="0.4">
      <c r="A199" s="35" t="s">
        <v>85</v>
      </c>
      <c r="B199" s="72">
        <v>-1993</v>
      </c>
      <c r="C199" s="94">
        <v>0</v>
      </c>
      <c r="D199" s="50"/>
      <c r="E199" s="206">
        <v>0</v>
      </c>
      <c r="F199" s="214">
        <v>0</v>
      </c>
      <c r="G199" s="273">
        <v>0</v>
      </c>
      <c r="H199" s="316">
        <v>0</v>
      </c>
    </row>
    <row r="200" spans="1:8" x14ac:dyDescent="0.35">
      <c r="A200" s="35"/>
      <c r="B200" s="82"/>
      <c r="C200" s="98"/>
      <c r="D200" s="50"/>
      <c r="E200" s="210"/>
      <c r="F200" s="61"/>
      <c r="G200" s="274"/>
      <c r="H200" s="318"/>
    </row>
    <row r="201" spans="1:8" x14ac:dyDescent="0.35">
      <c r="A201" s="37" t="s">
        <v>245</v>
      </c>
      <c r="B201" s="80">
        <v>3700</v>
      </c>
      <c r="C201" s="92">
        <v>0</v>
      </c>
      <c r="D201" s="46"/>
      <c r="E201" s="48"/>
      <c r="F201" s="58"/>
      <c r="G201" s="270"/>
      <c r="H201" s="315"/>
    </row>
    <row r="202" spans="1:8" ht="15" thickBot="1" x14ac:dyDescent="0.4">
      <c r="A202" s="37" t="s">
        <v>246</v>
      </c>
      <c r="B202" s="80">
        <v>16480</v>
      </c>
      <c r="C202" s="92">
        <v>7004</v>
      </c>
      <c r="D202" s="46"/>
      <c r="E202" s="48"/>
      <c r="F202" s="58"/>
      <c r="G202" s="270"/>
      <c r="H202" s="315"/>
    </row>
    <row r="203" spans="1:8" ht="15" thickBot="1" x14ac:dyDescent="0.4">
      <c r="A203" s="35"/>
      <c r="B203" s="72">
        <v>-12780</v>
      </c>
      <c r="C203" s="94">
        <f>SUM(C201-C202)</f>
        <v>-7004</v>
      </c>
      <c r="D203" s="50"/>
      <c r="E203" s="206"/>
      <c r="F203" s="214"/>
      <c r="G203" s="273"/>
      <c r="H203" s="316"/>
    </row>
    <row r="204" spans="1:8" x14ac:dyDescent="0.35">
      <c r="A204" s="36"/>
      <c r="B204" s="82"/>
      <c r="C204" s="98"/>
      <c r="D204" s="50"/>
      <c r="E204" s="210"/>
      <c r="F204" s="61"/>
      <c r="G204" s="274"/>
      <c r="H204" s="318"/>
    </row>
    <row r="205" spans="1:8" x14ac:dyDescent="0.35">
      <c r="A205" s="35" t="s">
        <v>86</v>
      </c>
      <c r="B205" s="80"/>
      <c r="C205" s="92"/>
      <c r="D205" s="46"/>
      <c r="E205" s="48"/>
      <c r="F205" s="58"/>
      <c r="G205" s="270"/>
      <c r="H205" s="315"/>
    </row>
    <row r="206" spans="1:8" x14ac:dyDescent="0.35">
      <c r="A206" s="37" t="s">
        <v>40</v>
      </c>
      <c r="B206" s="74">
        <f>SUM(B171, B176, B181, B185, B189, B193, B201)</f>
        <v>388244</v>
      </c>
      <c r="C206" s="99">
        <f>SUM(C171, C176, C181, C185, C189, C193, C197, C201)</f>
        <v>188318</v>
      </c>
      <c r="D206" s="79"/>
      <c r="E206" s="220">
        <f>E171+E189+E193+E197+E201+E185+E176+E181</f>
        <v>281795</v>
      </c>
      <c r="F206" s="216">
        <f>F171+F189+F193+F197+F201+F185+F176+F181</f>
        <v>281715</v>
      </c>
      <c r="G206" s="276">
        <f>G171+G189+G193+G197+G201+G185+G176+G181</f>
        <v>335365</v>
      </c>
      <c r="H206" s="320">
        <f>H171+H189+H193+H197+H201+H185+H176+H181</f>
        <v>324250</v>
      </c>
    </row>
    <row r="207" spans="1:8" ht="15" thickBot="1" x14ac:dyDescent="0.4">
      <c r="A207" s="37" t="s">
        <v>41</v>
      </c>
      <c r="B207" s="74">
        <f>SUM(B172, B177, B182, B186, B190, B194, B198, B202)</f>
        <v>265567</v>
      </c>
      <c r="C207" s="99">
        <f>SUM(C172, C177, C182, C186, C190, C194, C198, C202)</f>
        <v>113223</v>
      </c>
      <c r="D207" s="79"/>
      <c r="E207" s="220">
        <f t="shared" ref="E207" si="70">E172+E194+E198+E202+E190+E186+E177+E182</f>
        <v>166398</v>
      </c>
      <c r="F207" s="216">
        <f>SUM(F172, F177, F182, F186, F190, F194, F198, F202,)</f>
        <v>171735</v>
      </c>
      <c r="G207" s="276">
        <f>G172+G194+G198+G202+G190+G186+G177+G182</f>
        <v>222080</v>
      </c>
      <c r="H207" s="320">
        <f t="shared" ref="H207" si="71">H172+H194+H198+H202+H190+H186+H177+H182</f>
        <v>216450</v>
      </c>
    </row>
    <row r="208" spans="1:8" ht="15" thickBot="1" x14ac:dyDescent="0.4">
      <c r="A208" s="38" t="s">
        <v>42</v>
      </c>
      <c r="B208" s="72">
        <f>SUM(B206-B207)</f>
        <v>122677</v>
      </c>
      <c r="C208" s="94">
        <f>SUM(C206-C207)</f>
        <v>75095</v>
      </c>
      <c r="D208" s="50"/>
      <c r="E208" s="206">
        <f t="shared" ref="E208" si="72">E206-E207</f>
        <v>115397</v>
      </c>
      <c r="F208" s="214">
        <f>F206-F207</f>
        <v>109980</v>
      </c>
      <c r="G208" s="273">
        <f>G206-G207</f>
        <v>113285</v>
      </c>
      <c r="H208" s="316">
        <f t="shared" ref="H208" si="73">H206-H207</f>
        <v>107800</v>
      </c>
    </row>
    <row r="209" spans="1:8" ht="15" thickBot="1" x14ac:dyDescent="0.4">
      <c r="A209" s="38"/>
      <c r="B209" s="49"/>
      <c r="C209" s="171"/>
      <c r="D209" s="50"/>
      <c r="E209" s="102"/>
      <c r="F209" s="49"/>
      <c r="G209" s="102"/>
      <c r="H209" s="49"/>
    </row>
    <row r="210" spans="1:8" x14ac:dyDescent="0.35">
      <c r="A210" s="36"/>
      <c r="B210" s="161" t="s">
        <v>228</v>
      </c>
      <c r="C210" s="162" t="s">
        <v>233</v>
      </c>
      <c r="D210" s="172"/>
      <c r="E210" s="203" t="s">
        <v>155</v>
      </c>
      <c r="F210" s="211" t="s">
        <v>217</v>
      </c>
      <c r="G210" s="345" t="s">
        <v>226</v>
      </c>
      <c r="H210" s="334" t="s">
        <v>271</v>
      </c>
    </row>
    <row r="211" spans="1:8" x14ac:dyDescent="0.35">
      <c r="A211" s="36"/>
      <c r="B211" s="163" t="s">
        <v>229</v>
      </c>
      <c r="C211" s="164" t="s">
        <v>234</v>
      </c>
      <c r="D211" s="172"/>
      <c r="E211" s="204" t="s">
        <v>1</v>
      </c>
      <c r="F211" s="212" t="s">
        <v>225</v>
      </c>
      <c r="G211" s="346" t="s">
        <v>227</v>
      </c>
      <c r="H211" s="335" t="s">
        <v>271</v>
      </c>
    </row>
    <row r="212" spans="1:8" ht="15" thickBot="1" x14ac:dyDescent="0.4">
      <c r="A212" s="34" t="s">
        <v>87</v>
      </c>
      <c r="B212" s="165"/>
      <c r="C212" s="166"/>
      <c r="D212" s="172"/>
      <c r="E212" s="205" t="s">
        <v>192</v>
      </c>
      <c r="F212" s="213" t="s">
        <v>192</v>
      </c>
      <c r="G212" s="295"/>
      <c r="H212" s="336" t="s">
        <v>271</v>
      </c>
    </row>
    <row r="213" spans="1:8" x14ac:dyDescent="0.35">
      <c r="A213" s="36" t="s">
        <v>88</v>
      </c>
      <c r="B213" s="83">
        <v>3200</v>
      </c>
      <c r="C213" s="103">
        <v>510</v>
      </c>
      <c r="D213" s="182"/>
      <c r="E213" s="48">
        <v>2160</v>
      </c>
      <c r="F213" s="58">
        <v>0</v>
      </c>
      <c r="G213" s="270">
        <v>0</v>
      </c>
      <c r="H213" s="315">
        <v>2500</v>
      </c>
    </row>
    <row r="214" spans="1:8" ht="15" thickBot="1" x14ac:dyDescent="0.4">
      <c r="A214" s="36" t="s">
        <v>89</v>
      </c>
      <c r="B214" s="81"/>
      <c r="C214" s="101">
        <v>0</v>
      </c>
      <c r="D214" s="46"/>
      <c r="E214" s="209">
        <v>0</v>
      </c>
      <c r="F214" s="215">
        <v>0</v>
      </c>
      <c r="G214" s="275">
        <v>0</v>
      </c>
      <c r="H214" s="313">
        <v>0</v>
      </c>
    </row>
    <row r="215" spans="1:8" ht="15" thickBot="1" x14ac:dyDescent="0.4">
      <c r="A215" s="34" t="s">
        <v>90</v>
      </c>
      <c r="B215" s="72">
        <v>3200</v>
      </c>
      <c r="C215" s="94">
        <f>SUM(C213-C214)</f>
        <v>510</v>
      </c>
      <c r="D215" s="50"/>
      <c r="E215" s="206">
        <f t="shared" ref="E215" si="74">E213-E214</f>
        <v>2160</v>
      </c>
      <c r="F215" s="214">
        <v>0</v>
      </c>
      <c r="G215" s="273">
        <f>G213-G214</f>
        <v>0</v>
      </c>
      <c r="H215" s="316">
        <f t="shared" ref="H215" si="75">H213-H214</f>
        <v>2500</v>
      </c>
    </row>
    <row r="216" spans="1:8" x14ac:dyDescent="0.35">
      <c r="A216" s="34"/>
      <c r="B216" s="82"/>
      <c r="C216" s="98"/>
      <c r="D216" s="50"/>
      <c r="E216" s="210"/>
      <c r="F216" s="61"/>
      <c r="G216" s="274"/>
      <c r="H216" s="318"/>
    </row>
    <row r="217" spans="1:8" x14ac:dyDescent="0.35">
      <c r="A217" s="37" t="s">
        <v>91</v>
      </c>
      <c r="B217" s="80">
        <v>10201</v>
      </c>
      <c r="C217" s="92">
        <v>183</v>
      </c>
      <c r="D217" s="46"/>
      <c r="E217" s="48">
        <v>5000</v>
      </c>
      <c r="F217" s="58">
        <v>1000</v>
      </c>
      <c r="G217" s="270">
        <v>2000</v>
      </c>
      <c r="H217" s="315">
        <v>6000</v>
      </c>
    </row>
    <row r="218" spans="1:8" ht="15" thickBot="1" x14ac:dyDescent="0.4">
      <c r="A218" s="37" t="s">
        <v>92</v>
      </c>
      <c r="B218" s="80">
        <v>2186</v>
      </c>
      <c r="C218" s="92">
        <v>118</v>
      </c>
      <c r="D218" s="46"/>
      <c r="E218" s="48">
        <v>0</v>
      </c>
      <c r="F218" s="58">
        <v>0</v>
      </c>
      <c r="G218" s="270">
        <v>0</v>
      </c>
      <c r="H218" s="315">
        <v>0</v>
      </c>
    </row>
    <row r="219" spans="1:8" ht="15" thickBot="1" x14ac:dyDescent="0.4">
      <c r="A219" s="35" t="s">
        <v>93</v>
      </c>
      <c r="B219" s="72">
        <v>8015</v>
      </c>
      <c r="C219" s="94">
        <f>SUM(C217-C218)</f>
        <v>65</v>
      </c>
      <c r="D219" s="50"/>
      <c r="E219" s="206">
        <f t="shared" ref="E219" si="76">E217-E218</f>
        <v>5000</v>
      </c>
      <c r="F219" s="214">
        <v>0</v>
      </c>
      <c r="G219" s="273">
        <f>G217-G218</f>
        <v>2000</v>
      </c>
      <c r="H219" s="316">
        <f t="shared" ref="H219" si="77">H217-H218</f>
        <v>6000</v>
      </c>
    </row>
    <row r="220" spans="1:8" x14ac:dyDescent="0.35">
      <c r="A220" s="36"/>
      <c r="B220" s="80"/>
      <c r="C220" s="92"/>
      <c r="D220" s="46"/>
      <c r="E220" s="48"/>
      <c r="F220" s="58"/>
      <c r="G220" s="270"/>
      <c r="H220" s="315"/>
    </row>
    <row r="221" spans="1:8" x14ac:dyDescent="0.35">
      <c r="A221" s="37" t="s">
        <v>94</v>
      </c>
      <c r="B221" s="80">
        <v>7598</v>
      </c>
      <c r="C221" s="92">
        <v>165</v>
      </c>
      <c r="D221" s="46"/>
      <c r="E221" s="48">
        <v>5000</v>
      </c>
      <c r="F221" s="58">
        <v>880</v>
      </c>
      <c r="G221" s="270">
        <v>2000</v>
      </c>
      <c r="H221" s="315">
        <v>6000</v>
      </c>
    </row>
    <row r="222" spans="1:8" ht="15" thickBot="1" x14ac:dyDescent="0.4">
      <c r="A222" s="37" t="s">
        <v>95</v>
      </c>
      <c r="B222" s="80">
        <v>380</v>
      </c>
      <c r="C222" s="92">
        <v>0</v>
      </c>
      <c r="D222" s="46"/>
      <c r="E222" s="48">
        <v>0</v>
      </c>
      <c r="F222" s="58">
        <v>0</v>
      </c>
      <c r="G222" s="270">
        <v>0</v>
      </c>
      <c r="H222" s="315">
        <v>0</v>
      </c>
    </row>
    <row r="223" spans="1:8" ht="15" thickBot="1" x14ac:dyDescent="0.4">
      <c r="A223" s="35" t="s">
        <v>96</v>
      </c>
      <c r="B223" s="72">
        <v>7217</v>
      </c>
      <c r="C223" s="94">
        <f>SUM(C221-C222)</f>
        <v>165</v>
      </c>
      <c r="D223" s="50"/>
      <c r="E223" s="206">
        <f t="shared" ref="E223" si="78">E221-E222</f>
        <v>5000</v>
      </c>
      <c r="F223" s="214">
        <v>0</v>
      </c>
      <c r="G223" s="273">
        <f>G221-G222</f>
        <v>2000</v>
      </c>
      <c r="H223" s="316">
        <f t="shared" ref="H223" si="79">H221-H222</f>
        <v>6000</v>
      </c>
    </row>
    <row r="224" spans="1:8" x14ac:dyDescent="0.35">
      <c r="A224" s="35"/>
      <c r="B224" s="82"/>
      <c r="C224" s="98"/>
      <c r="D224" s="50"/>
      <c r="E224" s="210"/>
      <c r="F224" s="61"/>
      <c r="G224" s="274"/>
      <c r="H224" s="318"/>
    </row>
    <row r="225" spans="1:8" x14ac:dyDescent="0.35">
      <c r="A225" s="35" t="s">
        <v>97</v>
      </c>
      <c r="B225" s="82"/>
      <c r="C225" s="98"/>
      <c r="D225" s="50"/>
      <c r="E225" s="210"/>
      <c r="F225" s="61"/>
      <c r="G225" s="274"/>
      <c r="H225" s="318"/>
    </row>
    <row r="226" spans="1:8" x14ac:dyDescent="0.35">
      <c r="A226" s="37" t="s">
        <v>98</v>
      </c>
      <c r="B226" s="80">
        <f>SUM(B213, B217, B221)</f>
        <v>20999</v>
      </c>
      <c r="C226" s="92">
        <f>SUM(C213, C217, C221)</f>
        <v>858</v>
      </c>
      <c r="D226" s="46"/>
      <c r="E226" s="48">
        <f t="shared" ref="E226" si="80">SUM(E213,E217,E221)</f>
        <v>12160</v>
      </c>
      <c r="F226" s="58">
        <f>SUM(F213, F217, F221)</f>
        <v>1880</v>
      </c>
      <c r="G226" s="270">
        <f>SUM(G213,G217,G221)</f>
        <v>4000</v>
      </c>
      <c r="H226" s="315">
        <f t="shared" ref="H226:H227" si="81">SUM(H213,H217,H221)</f>
        <v>14500</v>
      </c>
    </row>
    <row r="227" spans="1:8" x14ac:dyDescent="0.35">
      <c r="A227" s="37" t="s">
        <v>99</v>
      </c>
      <c r="B227" s="80">
        <f>SUM(B214, B218, B222)</f>
        <v>2566</v>
      </c>
      <c r="C227" s="92">
        <f>SUM(C214, C218, C222,)</f>
        <v>118</v>
      </c>
      <c r="D227" s="46"/>
      <c r="E227" s="48">
        <f t="shared" ref="E227" si="82">SUM(E214,E218,E222)</f>
        <v>0</v>
      </c>
      <c r="F227" s="58">
        <v>0</v>
      </c>
      <c r="G227" s="270">
        <f>SUM(G214,G218,G222)</f>
        <v>0</v>
      </c>
      <c r="H227" s="315">
        <f t="shared" si="81"/>
        <v>0</v>
      </c>
    </row>
    <row r="228" spans="1:8" ht="15" thickBot="1" x14ac:dyDescent="0.4">
      <c r="A228" s="37" t="s">
        <v>53</v>
      </c>
      <c r="B228" s="80">
        <v>0</v>
      </c>
      <c r="C228" s="92">
        <v>0</v>
      </c>
      <c r="D228" s="46"/>
      <c r="E228" s="48">
        <v>1000</v>
      </c>
      <c r="F228" s="58">
        <f>SUM(F214, F218, F222)</f>
        <v>0</v>
      </c>
      <c r="G228" s="270">
        <v>1000</v>
      </c>
      <c r="H228" s="315">
        <v>1000</v>
      </c>
    </row>
    <row r="229" spans="1:8" ht="15" thickBot="1" x14ac:dyDescent="0.4">
      <c r="A229" s="35" t="s">
        <v>100</v>
      </c>
      <c r="B229" s="72">
        <f>SUM(B226-B228)</f>
        <v>20999</v>
      </c>
      <c r="C229" s="94">
        <f>SUM(C226-C227-C228)</f>
        <v>740</v>
      </c>
      <c r="D229" s="50"/>
      <c r="E229" s="206">
        <f t="shared" ref="E229" si="83">SUM(E226-E227-E228)</f>
        <v>11160</v>
      </c>
      <c r="F229" s="214">
        <f>SUM(F226-F228)</f>
        <v>1880</v>
      </c>
      <c r="G229" s="273">
        <f>SUM(G226-G227-G228)</f>
        <v>3000</v>
      </c>
      <c r="H229" s="316">
        <f t="shared" ref="H229" si="84">SUM(H226-H227-H228)</f>
        <v>13500</v>
      </c>
    </row>
    <row r="230" spans="1:8" x14ac:dyDescent="0.35">
      <c r="A230" s="38"/>
      <c r="B230" s="50"/>
      <c r="C230" s="50"/>
      <c r="D230" s="50"/>
      <c r="E230" s="100"/>
      <c r="F230" s="50"/>
      <c r="G230" s="50"/>
      <c r="H230" s="50"/>
    </row>
    <row r="231" spans="1:8" ht="15" thickBot="1" x14ac:dyDescent="0.4">
      <c r="A231" s="38"/>
      <c r="B231" s="50"/>
      <c r="C231" s="50"/>
      <c r="D231" s="50"/>
      <c r="E231" s="221"/>
      <c r="F231" s="47"/>
      <c r="G231" s="47"/>
      <c r="H231" s="47"/>
    </row>
    <row r="232" spans="1:8" x14ac:dyDescent="0.35">
      <c r="A232" s="41" t="s">
        <v>101</v>
      </c>
      <c r="B232" s="161" t="s">
        <v>228</v>
      </c>
      <c r="C232" s="162" t="s">
        <v>233</v>
      </c>
      <c r="D232" s="172"/>
      <c r="E232" s="203" t="s">
        <v>155</v>
      </c>
      <c r="F232" s="211" t="s">
        <v>217</v>
      </c>
      <c r="G232" s="345" t="s">
        <v>226</v>
      </c>
      <c r="H232" s="334"/>
    </row>
    <row r="233" spans="1:8" x14ac:dyDescent="0.35">
      <c r="A233" s="41"/>
      <c r="B233" s="163" t="s">
        <v>229</v>
      </c>
      <c r="C233" s="164" t="s">
        <v>234</v>
      </c>
      <c r="D233" s="172"/>
      <c r="E233" s="204" t="s">
        <v>1</v>
      </c>
      <c r="F233" s="212" t="s">
        <v>225</v>
      </c>
      <c r="G233" s="346" t="s">
        <v>227</v>
      </c>
      <c r="H233" s="335" t="s">
        <v>271</v>
      </c>
    </row>
    <row r="234" spans="1:8" ht="15" thickBot="1" x14ac:dyDescent="0.4">
      <c r="A234" s="51"/>
      <c r="B234" s="165"/>
      <c r="C234" s="166"/>
      <c r="D234" s="172"/>
      <c r="E234" s="205" t="s">
        <v>192</v>
      </c>
      <c r="F234" s="213" t="s">
        <v>192</v>
      </c>
      <c r="G234" s="295"/>
      <c r="H234" s="336"/>
    </row>
    <row r="235" spans="1:8" x14ac:dyDescent="0.35">
      <c r="A235" s="37" t="s">
        <v>102</v>
      </c>
      <c r="B235" s="109">
        <v>-6684.58</v>
      </c>
      <c r="C235" s="110">
        <v>-5799</v>
      </c>
      <c r="D235" s="114"/>
      <c r="E235" s="52">
        <v>-7300</v>
      </c>
      <c r="F235" s="217">
        <v>-5058</v>
      </c>
      <c r="G235" s="271">
        <v>-7300</v>
      </c>
      <c r="H235" s="324">
        <v>-7500</v>
      </c>
    </row>
    <row r="236" spans="1:8" x14ac:dyDescent="0.35">
      <c r="A236" s="37" t="s">
        <v>103</v>
      </c>
      <c r="B236" s="109">
        <v>-1271.43</v>
      </c>
      <c r="C236" s="110">
        <v>-1174</v>
      </c>
      <c r="D236" s="114"/>
      <c r="E236" s="48">
        <v>-1300</v>
      </c>
      <c r="F236" s="58">
        <v>-644</v>
      </c>
      <c r="G236" s="270">
        <v>-1300</v>
      </c>
      <c r="H236" s="315">
        <v>-1500</v>
      </c>
    </row>
    <row r="237" spans="1:8" x14ac:dyDescent="0.35">
      <c r="A237" s="53" t="s">
        <v>191</v>
      </c>
      <c r="B237" s="109">
        <v>-3000</v>
      </c>
      <c r="C237" s="110">
        <v>-3547</v>
      </c>
      <c r="D237" s="114"/>
      <c r="E237" s="48">
        <v>-3200</v>
      </c>
      <c r="F237" s="58">
        <v>-1500</v>
      </c>
      <c r="G237" s="270">
        <v>-3200</v>
      </c>
      <c r="H237" s="315">
        <v>-3300</v>
      </c>
    </row>
    <row r="238" spans="1:8" x14ac:dyDescent="0.35">
      <c r="A238" s="37" t="s">
        <v>104</v>
      </c>
      <c r="B238" s="109">
        <v>-4108.82</v>
      </c>
      <c r="C238" s="110">
        <v>-3704</v>
      </c>
      <c r="D238" s="114"/>
      <c r="E238" s="48">
        <v>-4000</v>
      </c>
      <c r="F238" s="58">
        <v>-1793</v>
      </c>
      <c r="G238" s="270">
        <v>-4200</v>
      </c>
      <c r="H238" s="315">
        <v>-4200</v>
      </c>
    </row>
    <row r="239" spans="1:8" x14ac:dyDescent="0.35">
      <c r="A239" s="36" t="s">
        <v>105</v>
      </c>
      <c r="B239" s="109">
        <v>-1719</v>
      </c>
      <c r="C239" s="110">
        <v>-2855</v>
      </c>
      <c r="D239" s="114"/>
      <c r="E239" s="48">
        <v>-2000</v>
      </c>
      <c r="F239" s="58">
        <v>-824</v>
      </c>
      <c r="G239" s="270">
        <v>-2500</v>
      </c>
      <c r="H239" s="315">
        <v>-2500</v>
      </c>
    </row>
    <row r="240" spans="1:8" x14ac:dyDescent="0.35">
      <c r="A240" s="36" t="s">
        <v>106</v>
      </c>
      <c r="B240" s="109">
        <v>-2060.5</v>
      </c>
      <c r="C240" s="110">
        <v>-1692</v>
      </c>
      <c r="D240" s="114"/>
      <c r="E240" s="48">
        <v>-2500</v>
      </c>
      <c r="F240" s="58">
        <v>0</v>
      </c>
      <c r="G240" s="270">
        <v>-2000</v>
      </c>
      <c r="H240" s="315">
        <v>-2500</v>
      </c>
    </row>
    <row r="241" spans="1:8" x14ac:dyDescent="0.35">
      <c r="A241" s="36" t="s">
        <v>107</v>
      </c>
      <c r="B241" s="109">
        <v>-2115.17</v>
      </c>
      <c r="C241" s="110">
        <v>-1796</v>
      </c>
      <c r="D241" s="114"/>
      <c r="E241" s="48">
        <v>-4000</v>
      </c>
      <c r="F241" s="58">
        <v>325</v>
      </c>
      <c r="G241" s="270">
        <v>-4000</v>
      </c>
      <c r="H241" s="315">
        <v>-3000</v>
      </c>
    </row>
    <row r="242" spans="1:8" x14ac:dyDescent="0.35">
      <c r="A242" s="37" t="s">
        <v>108</v>
      </c>
      <c r="B242" s="109">
        <v>-2585.7600000000002</v>
      </c>
      <c r="C242" s="110">
        <v>-501</v>
      </c>
      <c r="D242" s="114"/>
      <c r="E242" s="48">
        <v>-2000</v>
      </c>
      <c r="F242" s="58">
        <v>-383</v>
      </c>
      <c r="G242" s="270">
        <v>-5000</v>
      </c>
      <c r="H242" s="315">
        <v>-2000</v>
      </c>
    </row>
    <row r="243" spans="1:8" x14ac:dyDescent="0.35">
      <c r="A243" s="36" t="s">
        <v>109</v>
      </c>
      <c r="B243" s="109">
        <v>-1427.99</v>
      </c>
      <c r="C243" s="110">
        <v>-1899</v>
      </c>
      <c r="D243" s="114"/>
      <c r="E243" s="48">
        <v>-3000</v>
      </c>
      <c r="F243" s="58">
        <v>-2226</v>
      </c>
      <c r="G243" s="270">
        <v>-3000</v>
      </c>
      <c r="H243" s="315">
        <v>-3000</v>
      </c>
    </row>
    <row r="244" spans="1:8" ht="15" thickBot="1" x14ac:dyDescent="0.4">
      <c r="A244" s="36" t="s">
        <v>110</v>
      </c>
      <c r="B244" s="111">
        <v>-30881.25</v>
      </c>
      <c r="C244" s="110">
        <v>-1008</v>
      </c>
      <c r="D244" s="114"/>
      <c r="E244" s="48">
        <v>-11000</v>
      </c>
      <c r="F244" s="58">
        <v>-1736</v>
      </c>
      <c r="G244" s="270">
        <v>-7000</v>
      </c>
      <c r="H244" s="315">
        <v>-10500</v>
      </c>
    </row>
    <row r="245" spans="1:8" ht="15" thickBot="1" x14ac:dyDescent="0.4">
      <c r="A245" s="202" t="s">
        <v>111</v>
      </c>
      <c r="B245" s="208">
        <f>SUM(B235:B244)</f>
        <v>-55854.5</v>
      </c>
      <c r="C245" s="112">
        <f>SUM(C235:C244)</f>
        <v>-23975</v>
      </c>
      <c r="D245" s="183"/>
      <c r="E245" s="207">
        <f t="shared" ref="E245" si="85">SUM(E235:E244)</f>
        <v>-40300</v>
      </c>
      <c r="F245" s="218">
        <f>SUM(F235:F244)</f>
        <v>-13839</v>
      </c>
      <c r="G245" s="272">
        <f>SUM(G235:G244)</f>
        <v>-39500</v>
      </c>
      <c r="H245" s="325">
        <f t="shared" ref="H245" si="86">SUM(H235:H244)</f>
        <v>-40000</v>
      </c>
    </row>
    <row r="246" spans="1:8" x14ac:dyDescent="0.35">
      <c r="A246" s="54"/>
      <c r="B246" s="45"/>
      <c r="C246" s="45"/>
      <c r="D246" s="45"/>
      <c r="E246" s="45"/>
      <c r="F246" s="45"/>
      <c r="G246" s="45"/>
      <c r="H246" s="45"/>
    </row>
    <row r="247" spans="1:8" x14ac:dyDescent="0.35">
      <c r="A247" s="39"/>
      <c r="B247" s="45"/>
      <c r="C247" s="45"/>
      <c r="D247" s="45"/>
      <c r="E247" s="55"/>
      <c r="F247" s="55"/>
      <c r="G247" s="55"/>
      <c r="H247" s="55"/>
    </row>
    <row r="248" spans="1:8" ht="15" thickBot="1" x14ac:dyDescent="0.4">
      <c r="A248" s="38" t="s">
        <v>112</v>
      </c>
      <c r="B248" s="46"/>
      <c r="C248" s="46"/>
      <c r="D248" s="46"/>
      <c r="E248" s="46"/>
      <c r="F248" s="46"/>
      <c r="G248" s="31"/>
      <c r="H248" s="31"/>
    </row>
    <row r="249" spans="1:8" x14ac:dyDescent="0.35">
      <c r="A249" s="39"/>
      <c r="B249" s="161" t="s">
        <v>228</v>
      </c>
      <c r="C249" s="162" t="s">
        <v>233</v>
      </c>
      <c r="D249" s="172"/>
      <c r="E249" s="203" t="s">
        <v>155</v>
      </c>
      <c r="F249" s="211" t="s">
        <v>217</v>
      </c>
      <c r="G249" s="345" t="s">
        <v>226</v>
      </c>
      <c r="H249" s="334"/>
    </row>
    <row r="250" spans="1:8" x14ac:dyDescent="0.35">
      <c r="A250" s="39"/>
      <c r="B250" s="163" t="s">
        <v>229</v>
      </c>
      <c r="C250" s="164" t="s">
        <v>234</v>
      </c>
      <c r="D250" s="172"/>
      <c r="E250" s="204" t="s">
        <v>1</v>
      </c>
      <c r="F250" s="212" t="s">
        <v>225</v>
      </c>
      <c r="G250" s="346" t="s">
        <v>227</v>
      </c>
      <c r="H250" s="335" t="s">
        <v>271</v>
      </c>
    </row>
    <row r="251" spans="1:8" ht="15" thickBot="1" x14ac:dyDescent="0.4">
      <c r="A251" s="51"/>
      <c r="B251" s="165"/>
      <c r="C251" s="166"/>
      <c r="D251" s="172"/>
      <c r="E251" s="205" t="s">
        <v>192</v>
      </c>
      <c r="F251" s="213" t="s">
        <v>192</v>
      </c>
      <c r="G251" s="295"/>
      <c r="H251" s="336"/>
    </row>
    <row r="252" spans="1:8" x14ac:dyDescent="0.35">
      <c r="A252" s="37" t="s">
        <v>162</v>
      </c>
      <c r="B252" s="109">
        <v>-6124.32</v>
      </c>
      <c r="C252" s="110">
        <v>-5560</v>
      </c>
      <c r="D252" s="114"/>
      <c r="E252" s="48">
        <v>-6000</v>
      </c>
      <c r="F252" s="58">
        <v>-2562</v>
      </c>
      <c r="G252" s="270">
        <v>-6200</v>
      </c>
      <c r="H252" s="326">
        <v>-6300</v>
      </c>
    </row>
    <row r="253" spans="1:8" x14ac:dyDescent="0.35">
      <c r="A253" s="37" t="s">
        <v>113</v>
      </c>
      <c r="B253" s="109">
        <v>-10300</v>
      </c>
      <c r="C253" s="110">
        <v>-11000</v>
      </c>
      <c r="D253" s="114"/>
      <c r="E253" s="48">
        <v>-11500</v>
      </c>
      <c r="F253" s="58">
        <v>-9400</v>
      </c>
      <c r="G253" s="270">
        <v>-11400</v>
      </c>
      <c r="H253" s="326">
        <v>-12000</v>
      </c>
    </row>
    <row r="254" spans="1:8" x14ac:dyDescent="0.35">
      <c r="A254" s="37" t="s">
        <v>114</v>
      </c>
      <c r="B254" s="109">
        <v>-1693.99</v>
      </c>
      <c r="C254" s="110">
        <v>-196</v>
      </c>
      <c r="D254" s="114"/>
      <c r="E254" s="48">
        <v>-1000</v>
      </c>
      <c r="F254" s="58">
        <v>-923</v>
      </c>
      <c r="G254" s="270">
        <v>-3000</v>
      </c>
      <c r="H254" s="326">
        <v>-2500</v>
      </c>
    </row>
    <row r="255" spans="1:8" x14ac:dyDescent="0.35">
      <c r="A255" s="53" t="s">
        <v>265</v>
      </c>
      <c r="B255" s="109">
        <v>-975.55</v>
      </c>
      <c r="C255" s="110">
        <v>-1006</v>
      </c>
      <c r="D255" s="114"/>
      <c r="E255" s="48">
        <v>-1100</v>
      </c>
      <c r="F255" s="58">
        <v>-511</v>
      </c>
      <c r="G255" s="270">
        <v>-1300</v>
      </c>
      <c r="H255" s="326">
        <v>-1300</v>
      </c>
    </row>
    <row r="256" spans="1:8" x14ac:dyDescent="0.35">
      <c r="A256" s="37" t="s">
        <v>115</v>
      </c>
      <c r="B256" s="109">
        <v>-7649.73</v>
      </c>
      <c r="C256" s="110">
        <v>-8669</v>
      </c>
      <c r="D256" s="114"/>
      <c r="E256" s="48">
        <v>-8000</v>
      </c>
      <c r="F256" s="58">
        <v>-3552</v>
      </c>
      <c r="G256" s="270">
        <v>-9000</v>
      </c>
      <c r="H256" s="326">
        <v>-9000</v>
      </c>
    </row>
    <row r="257" spans="1:8" x14ac:dyDescent="0.35">
      <c r="A257" s="37" t="s">
        <v>116</v>
      </c>
      <c r="B257" s="109">
        <v>-48743.57</v>
      </c>
      <c r="C257" s="110">
        <v>-28435</v>
      </c>
      <c r="D257" s="114"/>
      <c r="E257" s="48">
        <v>-37000</v>
      </c>
      <c r="F257" s="58">
        <v>-24246</v>
      </c>
      <c r="G257" s="270">
        <v>-40000</v>
      </c>
      <c r="H257" s="326">
        <v>-50000</v>
      </c>
    </row>
    <row r="258" spans="1:8" x14ac:dyDescent="0.35">
      <c r="A258" s="37" t="s">
        <v>117</v>
      </c>
      <c r="B258" s="109"/>
      <c r="C258" s="110">
        <v>0</v>
      </c>
      <c r="D258" s="114"/>
      <c r="E258" s="48">
        <v>0</v>
      </c>
      <c r="F258" s="58">
        <v>-108</v>
      </c>
      <c r="G258" s="270">
        <v>0</v>
      </c>
      <c r="H258" s="326">
        <v>0</v>
      </c>
    </row>
    <row r="259" spans="1:8" x14ac:dyDescent="0.35">
      <c r="A259" s="37" t="s">
        <v>118</v>
      </c>
      <c r="B259" s="109">
        <v>-4110.3100000000004</v>
      </c>
      <c r="C259" s="110">
        <v>-117</v>
      </c>
      <c r="D259" s="114"/>
      <c r="E259" s="48">
        <v>-3000</v>
      </c>
      <c r="F259" s="58">
        <v>0</v>
      </c>
      <c r="G259" s="270">
        <v>-6000</v>
      </c>
      <c r="H259" s="326">
        <v>-3000</v>
      </c>
    </row>
    <row r="260" spans="1:8" x14ac:dyDescent="0.35">
      <c r="A260" s="37" t="s">
        <v>119</v>
      </c>
      <c r="B260" s="109">
        <v>-1327</v>
      </c>
      <c r="C260" s="110">
        <v>-392</v>
      </c>
      <c r="D260" s="114"/>
      <c r="E260" s="48">
        <v>-600</v>
      </c>
      <c r="F260" s="58">
        <v>-372</v>
      </c>
      <c r="G260" s="270">
        <v>-600</v>
      </c>
      <c r="H260" s="326">
        <v>-900</v>
      </c>
    </row>
    <row r="261" spans="1:8" x14ac:dyDescent="0.35">
      <c r="A261" s="37" t="s">
        <v>120</v>
      </c>
      <c r="B261" s="109">
        <v>-3954.65</v>
      </c>
      <c r="C261" s="110">
        <v>-253</v>
      </c>
      <c r="D261" s="114"/>
      <c r="E261" s="48">
        <v>-2000</v>
      </c>
      <c r="F261" s="58">
        <v>-1202</v>
      </c>
      <c r="G261" s="270">
        <v>-2000</v>
      </c>
      <c r="H261" s="326">
        <v>-2000</v>
      </c>
    </row>
    <row r="262" spans="1:8" x14ac:dyDescent="0.35">
      <c r="A262" s="37" t="s">
        <v>121</v>
      </c>
      <c r="B262" s="109">
        <v>-27399.39</v>
      </c>
      <c r="C262" s="110">
        <v>-23760</v>
      </c>
      <c r="D262" s="114"/>
      <c r="E262" s="48">
        <v>-27000</v>
      </c>
      <c r="F262" s="58">
        <v>-15912</v>
      </c>
      <c r="G262" s="270">
        <v>-27000</v>
      </c>
      <c r="H262" s="326">
        <v>-28000</v>
      </c>
    </row>
    <row r="263" spans="1:8" x14ac:dyDescent="0.35">
      <c r="A263" s="37" t="s">
        <v>122</v>
      </c>
      <c r="B263" s="109">
        <v>-3835.45</v>
      </c>
      <c r="C263" s="110">
        <v>-1543</v>
      </c>
      <c r="D263" s="114"/>
      <c r="E263" s="48">
        <v>-5000</v>
      </c>
      <c r="F263" s="58">
        <v>-2673</v>
      </c>
      <c r="G263" s="270">
        <v>-5000</v>
      </c>
      <c r="H263" s="326">
        <v>-5000</v>
      </c>
    </row>
    <row r="264" spans="1:8" x14ac:dyDescent="0.35">
      <c r="A264" s="37" t="s">
        <v>123</v>
      </c>
      <c r="B264" s="109">
        <v>-2950</v>
      </c>
      <c r="C264" s="110">
        <v>-2575</v>
      </c>
      <c r="D264" s="114"/>
      <c r="E264" s="48">
        <v>-2000</v>
      </c>
      <c r="F264" s="58">
        <v>-1000</v>
      </c>
      <c r="G264" s="270">
        <v>-3000</v>
      </c>
      <c r="H264" s="326">
        <v>-2000</v>
      </c>
    </row>
    <row r="265" spans="1:8" x14ac:dyDescent="0.35">
      <c r="A265" s="37" t="s">
        <v>124</v>
      </c>
      <c r="B265" s="109">
        <v>-9618.07</v>
      </c>
      <c r="C265" s="110">
        <v>-3829</v>
      </c>
      <c r="D265" s="114"/>
      <c r="E265" s="48">
        <v>-6000</v>
      </c>
      <c r="F265" s="58">
        <v>-2148</v>
      </c>
      <c r="G265" s="270">
        <v>-4000</v>
      </c>
      <c r="H265" s="326">
        <v>-8000</v>
      </c>
    </row>
    <row r="266" spans="1:8" x14ac:dyDescent="0.35">
      <c r="A266" s="37" t="s">
        <v>125</v>
      </c>
      <c r="B266" s="109">
        <v>-6267.18</v>
      </c>
      <c r="C266" s="110">
        <v>-1500</v>
      </c>
      <c r="D266" s="114"/>
      <c r="E266" s="48">
        <v>-3000</v>
      </c>
      <c r="F266" s="58">
        <v>-1004</v>
      </c>
      <c r="G266" s="270">
        <v>-5000</v>
      </c>
      <c r="H266" s="326">
        <v>-4000</v>
      </c>
    </row>
    <row r="267" spans="1:8" x14ac:dyDescent="0.35">
      <c r="A267" s="37" t="s">
        <v>126</v>
      </c>
      <c r="B267" s="109">
        <v>-17793</v>
      </c>
      <c r="C267" s="110">
        <v>-17448</v>
      </c>
      <c r="D267" s="114"/>
      <c r="E267" s="48">
        <v>-17448</v>
      </c>
      <c r="F267" s="58">
        <v>-17598</v>
      </c>
      <c r="G267" s="270">
        <v>-17448</v>
      </c>
      <c r="H267" s="326">
        <v>-17448</v>
      </c>
    </row>
    <row r="268" spans="1:8" x14ac:dyDescent="0.35">
      <c r="A268" s="37" t="s">
        <v>127</v>
      </c>
      <c r="B268" s="109">
        <v>-16901</v>
      </c>
      <c r="C268" s="110">
        <v>-14992</v>
      </c>
      <c r="D268" s="114"/>
      <c r="E268" s="48">
        <v>-12000</v>
      </c>
      <c r="F268" s="58">
        <v>-6083</v>
      </c>
      <c r="G268" s="270">
        <v>-15000</v>
      </c>
      <c r="H268" s="326">
        <v>-17000</v>
      </c>
    </row>
    <row r="269" spans="1:8" x14ac:dyDescent="0.35">
      <c r="A269" s="37" t="s">
        <v>128</v>
      </c>
      <c r="B269" s="109">
        <v>-1069</v>
      </c>
      <c r="C269" s="110">
        <v>-14078</v>
      </c>
      <c r="D269" s="114"/>
      <c r="E269" s="48">
        <v>-11700</v>
      </c>
      <c r="F269" s="58">
        <v>-3022</v>
      </c>
      <c r="G269" s="270">
        <v>-6000</v>
      </c>
      <c r="H269" s="326">
        <v>-6000</v>
      </c>
    </row>
    <row r="270" spans="1:8" x14ac:dyDescent="0.35">
      <c r="A270" s="37" t="s">
        <v>163</v>
      </c>
      <c r="B270" s="109">
        <v>0</v>
      </c>
      <c r="C270" s="110">
        <v>0</v>
      </c>
      <c r="D270" s="114"/>
      <c r="E270" s="48">
        <v>-1000</v>
      </c>
      <c r="F270" s="58">
        <v>0</v>
      </c>
      <c r="G270" s="270">
        <v>-600</v>
      </c>
      <c r="H270" s="326">
        <v>-1000</v>
      </c>
    </row>
    <row r="271" spans="1:8" x14ac:dyDescent="0.35">
      <c r="A271" s="36" t="s">
        <v>212</v>
      </c>
      <c r="B271" s="109">
        <v>-358104.57</v>
      </c>
      <c r="C271" s="110">
        <v>-278552</v>
      </c>
      <c r="D271" s="114"/>
      <c r="E271" s="48">
        <v>-319260</v>
      </c>
      <c r="F271" s="58">
        <v>-153604</v>
      </c>
      <c r="G271" s="270">
        <v>-330000</v>
      </c>
      <c r="H271" s="326">
        <v>-355000</v>
      </c>
    </row>
    <row r="272" spans="1:8" x14ac:dyDescent="0.35">
      <c r="A272" s="37" t="s">
        <v>129</v>
      </c>
      <c r="B272" s="109">
        <v>-83165.990000000005</v>
      </c>
      <c r="C272" s="110">
        <v>-54050</v>
      </c>
      <c r="D272" s="114"/>
      <c r="E272" s="48">
        <v>-26500</v>
      </c>
      <c r="F272" s="58">
        <v>-21260</v>
      </c>
      <c r="G272" s="270">
        <v>-59000</v>
      </c>
      <c r="H272" s="326">
        <v>-68460</v>
      </c>
    </row>
    <row r="273" spans="1:8" x14ac:dyDescent="0.35">
      <c r="A273" s="37" t="s">
        <v>130</v>
      </c>
      <c r="B273" s="109">
        <v>-3510.1</v>
      </c>
      <c r="C273" s="110">
        <v>-613</v>
      </c>
      <c r="D273" s="114"/>
      <c r="E273" s="48">
        <v>-500</v>
      </c>
      <c r="F273" s="58">
        <v>-275</v>
      </c>
      <c r="G273" s="270">
        <v>-800</v>
      </c>
      <c r="H273" s="326">
        <v>-500</v>
      </c>
    </row>
    <row r="274" spans="1:8" x14ac:dyDescent="0.35">
      <c r="A274" s="37" t="s">
        <v>131</v>
      </c>
      <c r="B274" s="109">
        <v>-38917.18</v>
      </c>
      <c r="C274" s="110">
        <v>-7352</v>
      </c>
      <c r="D274" s="114"/>
      <c r="E274" s="48">
        <v>-25969</v>
      </c>
      <c r="F274" s="58">
        <v>-13313</v>
      </c>
      <c r="G274" s="270">
        <v>-32100</v>
      </c>
      <c r="H274" s="326">
        <v>-35475</v>
      </c>
    </row>
    <row r="275" spans="1:8" x14ac:dyDescent="0.35">
      <c r="A275" s="37" t="s">
        <v>235</v>
      </c>
      <c r="B275" s="109">
        <v>-270</v>
      </c>
      <c r="C275" s="110">
        <v>0</v>
      </c>
      <c r="D275" s="114"/>
      <c r="E275" s="48">
        <v>0</v>
      </c>
      <c r="F275" s="58">
        <v>-20</v>
      </c>
      <c r="G275" s="270">
        <v>0</v>
      </c>
      <c r="H275" s="326">
        <v>0</v>
      </c>
    </row>
    <row r="276" spans="1:8" ht="15" thickBot="1" x14ac:dyDescent="0.4">
      <c r="A276" s="36" t="s">
        <v>247</v>
      </c>
      <c r="B276" s="113">
        <v>0</v>
      </c>
      <c r="C276" s="110">
        <v>0</v>
      </c>
      <c r="D276" s="114"/>
      <c r="E276" s="48">
        <v>-12000</v>
      </c>
      <c r="F276" s="58">
        <v>-1400</v>
      </c>
      <c r="G276" s="270">
        <v>-7000</v>
      </c>
      <c r="H276" s="326">
        <v>-21000</v>
      </c>
    </row>
    <row r="277" spans="1:8" ht="15" thickBot="1" x14ac:dyDescent="0.4">
      <c r="A277" s="34" t="s">
        <v>132</v>
      </c>
      <c r="B277" s="106">
        <f>SUM(B252:B276)</f>
        <v>-654680.05000000005</v>
      </c>
      <c r="C277" s="112">
        <f>SUM(C252:C276)</f>
        <v>-475920</v>
      </c>
      <c r="D277" s="183"/>
      <c r="E277" s="207">
        <f t="shared" ref="E277" si="87">SUM(E252:E276)</f>
        <v>-539577</v>
      </c>
      <c r="F277" s="218">
        <f>SUM(F252:F276)</f>
        <v>-282188</v>
      </c>
      <c r="G277" s="272">
        <f>SUM(G252:G276)</f>
        <v>-591448</v>
      </c>
      <c r="H277" s="325">
        <f t="shared" ref="H277" si="88">SUM(H252:H276)</f>
        <v>-655883</v>
      </c>
    </row>
    <row r="278" spans="1:8" x14ac:dyDescent="0.35">
      <c r="A278" s="35"/>
      <c r="B278" s="45"/>
      <c r="C278" s="114"/>
      <c r="D278" s="114"/>
      <c r="E278" s="55"/>
      <c r="F278" s="55"/>
      <c r="G278" s="55"/>
      <c r="H278" s="55"/>
    </row>
    <row r="279" spans="1:8" ht="15" thickBot="1" x14ac:dyDescent="0.4">
      <c r="A279" s="35" t="s">
        <v>133</v>
      </c>
      <c r="B279" s="45"/>
      <c r="C279" s="45"/>
      <c r="D279" s="45"/>
      <c r="E279" s="31"/>
      <c r="F279" s="31"/>
      <c r="G279" s="31"/>
      <c r="H279" s="31"/>
    </row>
    <row r="280" spans="1:8" ht="15" thickTop="1" x14ac:dyDescent="0.35">
      <c r="A280" s="56"/>
      <c r="B280" s="184" t="s">
        <v>228</v>
      </c>
      <c r="C280" s="162" t="s">
        <v>233</v>
      </c>
      <c r="D280" s="172"/>
      <c r="E280" s="203" t="s">
        <v>155</v>
      </c>
      <c r="F280" s="211" t="s">
        <v>217</v>
      </c>
      <c r="G280" s="345" t="s">
        <v>226</v>
      </c>
      <c r="H280" s="334" t="s">
        <v>271</v>
      </c>
    </row>
    <row r="281" spans="1:8" x14ac:dyDescent="0.35">
      <c r="A281" s="39"/>
      <c r="B281" s="185" t="s">
        <v>229</v>
      </c>
      <c r="C281" s="164" t="s">
        <v>234</v>
      </c>
      <c r="D281" s="172"/>
      <c r="E281" s="204" t="s">
        <v>1</v>
      </c>
      <c r="F281" s="212" t="s">
        <v>225</v>
      </c>
      <c r="G281" s="346" t="s">
        <v>227</v>
      </c>
      <c r="H281" s="335" t="s">
        <v>271</v>
      </c>
    </row>
    <row r="282" spans="1:8" ht="15" thickBot="1" x14ac:dyDescent="0.4">
      <c r="A282" s="51"/>
      <c r="B282" s="186"/>
      <c r="C282" s="166"/>
      <c r="D282" s="172"/>
      <c r="E282" s="205" t="s">
        <v>192</v>
      </c>
      <c r="F282" s="213" t="s">
        <v>192</v>
      </c>
      <c r="G282" s="295"/>
      <c r="H282" s="336" t="s">
        <v>271</v>
      </c>
    </row>
    <row r="283" spans="1:8" x14ac:dyDescent="0.35">
      <c r="A283" s="35"/>
      <c r="B283" s="115"/>
      <c r="C283" s="92"/>
      <c r="D283" s="46"/>
      <c r="E283" s="48"/>
      <c r="F283" s="65"/>
      <c r="G283" s="270"/>
      <c r="H283" s="326"/>
    </row>
    <row r="284" spans="1:8" x14ac:dyDescent="0.35">
      <c r="A284" s="37" t="s">
        <v>194</v>
      </c>
      <c r="B284" s="116">
        <v>3875</v>
      </c>
      <c r="C284" s="92">
        <v>0</v>
      </c>
      <c r="D284" s="46"/>
      <c r="E284" s="48">
        <v>2000</v>
      </c>
      <c r="F284" s="65">
        <v>770</v>
      </c>
      <c r="G284" s="270">
        <v>770</v>
      </c>
      <c r="H284" s="326">
        <v>2500</v>
      </c>
    </row>
    <row r="285" spans="1:8" x14ac:dyDescent="0.35">
      <c r="A285" s="37" t="s">
        <v>134</v>
      </c>
      <c r="B285" s="117">
        <v>3058</v>
      </c>
      <c r="C285" s="92">
        <v>1247</v>
      </c>
      <c r="D285" s="46"/>
      <c r="E285" s="48">
        <v>600</v>
      </c>
      <c r="F285" s="65">
        <v>108</v>
      </c>
      <c r="G285" s="270">
        <v>150</v>
      </c>
      <c r="H285" s="326">
        <v>1500</v>
      </c>
    </row>
    <row r="286" spans="1:8" ht="15" thickBot="1" x14ac:dyDescent="0.4">
      <c r="A286" s="37" t="s">
        <v>135</v>
      </c>
      <c r="B286" s="116">
        <v>184</v>
      </c>
      <c r="C286" s="92">
        <v>0</v>
      </c>
      <c r="D286" s="46"/>
      <c r="E286" s="48">
        <v>100</v>
      </c>
      <c r="F286" s="65">
        <v>0</v>
      </c>
      <c r="G286" s="270">
        <v>0</v>
      </c>
      <c r="H286" s="326">
        <v>300</v>
      </c>
    </row>
    <row r="287" spans="1:8" ht="15" thickBot="1" x14ac:dyDescent="0.4">
      <c r="A287" s="35" t="s">
        <v>238</v>
      </c>
      <c r="B287" s="253">
        <f>SUM(B284-B285-B286)</f>
        <v>633</v>
      </c>
      <c r="C287" s="105">
        <f>SUM(C284-C285-C286)</f>
        <v>-1247</v>
      </c>
      <c r="D287" s="46"/>
      <c r="E287" s="255">
        <f>SUM(E284-E285-E286)</f>
        <v>1300</v>
      </c>
      <c r="F287" s="67">
        <f>SUM(F284-F285-F286)</f>
        <v>662</v>
      </c>
      <c r="G287" s="269">
        <f>SUM(G284-G285-G286)</f>
        <v>620</v>
      </c>
      <c r="H287" s="327">
        <f>SUM(H284-H285-H286)</f>
        <v>700</v>
      </c>
    </row>
    <row r="288" spans="1:8" ht="15" thickBot="1" x14ac:dyDescent="0.4">
      <c r="A288" s="35"/>
      <c r="B288" s="116"/>
      <c r="C288" s="104"/>
      <c r="D288" s="46"/>
      <c r="E288" s="52"/>
      <c r="F288" s="66"/>
      <c r="G288" s="271"/>
      <c r="H288" s="328"/>
    </row>
    <row r="289" spans="1:8" x14ac:dyDescent="0.35">
      <c r="A289" s="35"/>
      <c r="B289" s="84"/>
      <c r="C289" s="104"/>
      <c r="D289" s="46"/>
      <c r="E289" s="52"/>
      <c r="F289" s="66"/>
      <c r="G289" s="271"/>
      <c r="H289" s="328"/>
    </row>
    <row r="290" spans="1:8" x14ac:dyDescent="0.35">
      <c r="A290" s="37" t="s">
        <v>236</v>
      </c>
      <c r="B290" s="115">
        <v>19926</v>
      </c>
      <c r="C290" s="92">
        <v>0</v>
      </c>
      <c r="D290" s="46"/>
      <c r="E290" s="48">
        <v>4000</v>
      </c>
      <c r="F290" s="65">
        <v>0</v>
      </c>
      <c r="G290" s="270">
        <v>0</v>
      </c>
      <c r="H290" s="326"/>
    </row>
    <row r="291" spans="1:8" x14ac:dyDescent="0.35">
      <c r="A291" s="37" t="s">
        <v>210</v>
      </c>
      <c r="B291" s="116">
        <v>15642</v>
      </c>
      <c r="C291" s="92">
        <v>0</v>
      </c>
      <c r="D291" s="46"/>
      <c r="E291" s="48">
        <v>2000</v>
      </c>
      <c r="F291" s="65">
        <v>0</v>
      </c>
      <c r="G291" s="270">
        <v>0</v>
      </c>
      <c r="H291" s="326"/>
    </row>
    <row r="292" spans="1:8" ht="15" thickBot="1" x14ac:dyDescent="0.4">
      <c r="A292" s="37" t="s">
        <v>211</v>
      </c>
      <c r="B292" s="116">
        <v>0</v>
      </c>
      <c r="C292" s="92">
        <v>0</v>
      </c>
      <c r="D292" s="46"/>
      <c r="E292" s="48">
        <v>0</v>
      </c>
      <c r="F292" s="65">
        <v>0</v>
      </c>
      <c r="G292" s="270">
        <v>0</v>
      </c>
      <c r="H292" s="326"/>
    </row>
    <row r="293" spans="1:8" ht="15" thickBot="1" x14ac:dyDescent="0.4">
      <c r="A293" s="38" t="s">
        <v>237</v>
      </c>
      <c r="B293" s="253">
        <f>SUM(B290-B291-B292)</f>
        <v>4284</v>
      </c>
      <c r="C293" s="105">
        <v>0</v>
      </c>
      <c r="D293" s="46"/>
      <c r="E293" s="255">
        <v>2000</v>
      </c>
      <c r="F293" s="67">
        <f>SUM(F290-F291)</f>
        <v>0</v>
      </c>
      <c r="G293" s="269">
        <v>0</v>
      </c>
      <c r="H293" s="327"/>
    </row>
    <row r="294" spans="1:8" x14ac:dyDescent="0.35">
      <c r="A294" s="35"/>
      <c r="B294" s="84"/>
      <c r="C294" s="92"/>
      <c r="D294" s="46"/>
      <c r="E294" s="48"/>
      <c r="F294" s="65"/>
      <c r="G294" s="270"/>
      <c r="H294" s="326"/>
    </row>
    <row r="295" spans="1:8" x14ac:dyDescent="0.35">
      <c r="A295" s="37" t="s">
        <v>136</v>
      </c>
      <c r="B295" s="116">
        <v>39731</v>
      </c>
      <c r="C295" s="92">
        <v>2000</v>
      </c>
      <c r="D295" s="46"/>
      <c r="E295" s="48">
        <v>0</v>
      </c>
      <c r="F295" s="65">
        <v>0</v>
      </c>
      <c r="G295" s="270">
        <v>0</v>
      </c>
      <c r="H295" s="326">
        <v>0</v>
      </c>
    </row>
    <row r="296" spans="1:8" x14ac:dyDescent="0.35">
      <c r="A296" s="37" t="s">
        <v>137</v>
      </c>
      <c r="B296" s="115">
        <v>16283</v>
      </c>
      <c r="C296" s="92">
        <v>2445</v>
      </c>
      <c r="D296" s="46"/>
      <c r="E296" s="48">
        <v>0</v>
      </c>
      <c r="F296" s="65">
        <v>0</v>
      </c>
      <c r="G296" s="270">
        <v>0</v>
      </c>
      <c r="H296" s="326">
        <v>0</v>
      </c>
    </row>
    <row r="297" spans="1:8" ht="15" thickBot="1" x14ac:dyDescent="0.4">
      <c r="A297" s="37" t="s">
        <v>138</v>
      </c>
      <c r="B297" s="116">
        <v>542</v>
      </c>
      <c r="C297" s="92">
        <v>0</v>
      </c>
      <c r="D297" s="46"/>
      <c r="E297" s="48">
        <v>0</v>
      </c>
      <c r="F297" s="65">
        <v>0</v>
      </c>
      <c r="G297" s="270">
        <v>0</v>
      </c>
      <c r="H297" s="326">
        <v>0</v>
      </c>
    </row>
    <row r="298" spans="1:8" ht="15" thickBot="1" x14ac:dyDescent="0.4">
      <c r="A298" s="35" t="s">
        <v>239</v>
      </c>
      <c r="B298" s="253">
        <f>SUM(B295-B296-B297)</f>
        <v>22906</v>
      </c>
      <c r="C298" s="105">
        <f t="shared" ref="C298:E298" si="89">SUM(C295-C296-C297)</f>
        <v>-445</v>
      </c>
      <c r="D298" s="46"/>
      <c r="E298" s="255">
        <f t="shared" si="89"/>
        <v>0</v>
      </c>
      <c r="F298" s="67">
        <f>SUM(F295-F296-F297)</f>
        <v>0</v>
      </c>
      <c r="G298" s="269">
        <f>SUM(G295-G296-G297)</f>
        <v>0</v>
      </c>
      <c r="H298" s="327">
        <f t="shared" ref="H298" si="90">SUM(H295-H296-H297)</f>
        <v>0</v>
      </c>
    </row>
    <row r="299" spans="1:8" x14ac:dyDescent="0.35">
      <c r="A299" s="35"/>
      <c r="B299" s="117"/>
      <c r="C299" s="92"/>
      <c r="D299" s="46"/>
      <c r="E299" s="48"/>
      <c r="F299" s="65"/>
      <c r="G299" s="270"/>
      <c r="H299" s="326"/>
    </row>
    <row r="300" spans="1:8" x14ac:dyDescent="0.35">
      <c r="A300" s="37" t="s">
        <v>139</v>
      </c>
      <c r="B300" s="256">
        <v>13371</v>
      </c>
      <c r="C300" s="92">
        <v>0</v>
      </c>
      <c r="D300" s="46"/>
      <c r="E300" s="48">
        <v>5000</v>
      </c>
      <c r="F300" s="65">
        <v>0</v>
      </c>
      <c r="G300" s="270">
        <v>0</v>
      </c>
      <c r="H300" s="326">
        <v>0</v>
      </c>
    </row>
    <row r="301" spans="1:8" x14ac:dyDescent="0.35">
      <c r="A301" s="37" t="s">
        <v>140</v>
      </c>
      <c r="B301" s="117">
        <v>3651</v>
      </c>
      <c r="C301" s="92">
        <v>0</v>
      </c>
      <c r="D301" s="46"/>
      <c r="E301" s="48">
        <v>1000</v>
      </c>
      <c r="F301" s="65">
        <v>0</v>
      </c>
      <c r="G301" s="270">
        <v>0</v>
      </c>
      <c r="H301" s="326">
        <v>0</v>
      </c>
    </row>
    <row r="302" spans="1:8" ht="15" thickBot="1" x14ac:dyDescent="0.4">
      <c r="A302" s="37" t="s">
        <v>141</v>
      </c>
      <c r="B302" s="84">
        <v>552</v>
      </c>
      <c r="C302" s="92">
        <v>0</v>
      </c>
      <c r="D302" s="46"/>
      <c r="E302" s="48">
        <v>0</v>
      </c>
      <c r="F302" s="65">
        <v>0</v>
      </c>
      <c r="G302" s="270">
        <v>0</v>
      </c>
      <c r="H302" s="326">
        <v>0</v>
      </c>
    </row>
    <row r="303" spans="1:8" ht="15" thickBot="1" x14ac:dyDescent="0.4">
      <c r="A303" s="35" t="s">
        <v>240</v>
      </c>
      <c r="B303" s="253">
        <f>SUM(B300-B301-B302)</f>
        <v>9168</v>
      </c>
      <c r="C303" s="105">
        <f t="shared" ref="C303:E303" si="91">SUM(C300-C301-C302)</f>
        <v>0</v>
      </c>
      <c r="D303" s="46"/>
      <c r="E303" s="255">
        <f t="shared" si="91"/>
        <v>4000</v>
      </c>
      <c r="F303" s="67">
        <f>SUM(F300-F301-F302)</f>
        <v>0</v>
      </c>
      <c r="G303" s="269">
        <v>0</v>
      </c>
      <c r="H303" s="327">
        <v>0</v>
      </c>
    </row>
    <row r="304" spans="1:8" x14ac:dyDescent="0.35">
      <c r="A304" s="35"/>
      <c r="B304" s="84"/>
      <c r="C304" s="92"/>
      <c r="D304" s="46"/>
      <c r="E304" s="48"/>
      <c r="F304" s="65"/>
      <c r="G304" s="270"/>
      <c r="H304" s="326"/>
    </row>
    <row r="305" spans="1:8" x14ac:dyDescent="0.35">
      <c r="A305" s="37" t="s">
        <v>268</v>
      </c>
      <c r="B305" s="115">
        <v>5060</v>
      </c>
      <c r="C305" s="92">
        <v>0</v>
      </c>
      <c r="D305" s="46"/>
      <c r="E305" s="48">
        <v>5000</v>
      </c>
      <c r="F305" s="65">
        <v>0</v>
      </c>
      <c r="G305" s="270">
        <v>2000</v>
      </c>
      <c r="H305" s="326">
        <v>2500</v>
      </c>
    </row>
    <row r="306" spans="1:8" x14ac:dyDescent="0.35">
      <c r="A306" s="37" t="s">
        <v>142</v>
      </c>
      <c r="B306" s="116">
        <v>2548</v>
      </c>
      <c r="C306" s="92">
        <v>0</v>
      </c>
      <c r="D306" s="46"/>
      <c r="E306" s="48">
        <v>2100</v>
      </c>
      <c r="F306" s="65">
        <v>52</v>
      </c>
      <c r="G306" s="270">
        <v>1500</v>
      </c>
      <c r="H306" s="326">
        <v>1500</v>
      </c>
    </row>
    <row r="307" spans="1:8" ht="15" thickBot="1" x14ac:dyDescent="0.4">
      <c r="A307" s="37" t="s">
        <v>143</v>
      </c>
      <c r="B307" s="116">
        <v>0</v>
      </c>
      <c r="C307" s="92">
        <v>0</v>
      </c>
      <c r="D307" s="46"/>
      <c r="E307" s="48">
        <v>500</v>
      </c>
      <c r="F307" s="65">
        <v>0</v>
      </c>
      <c r="G307" s="270">
        <v>200</v>
      </c>
      <c r="H307" s="326">
        <v>200</v>
      </c>
    </row>
    <row r="308" spans="1:8" ht="15" thickBot="1" x14ac:dyDescent="0.4">
      <c r="A308" s="35" t="s">
        <v>241</v>
      </c>
      <c r="B308" s="253">
        <f>SUM(B305-B306-B307)</f>
        <v>2512</v>
      </c>
      <c r="C308" s="105">
        <v>0</v>
      </c>
      <c r="D308" s="46"/>
      <c r="E308" s="255">
        <f t="shared" ref="E308" si="92">SUM(E305-E306-E307)</f>
        <v>2400</v>
      </c>
      <c r="F308" s="67">
        <f>SUM(F305-F306-F307)</f>
        <v>-52</v>
      </c>
      <c r="G308" s="269">
        <f>SUM(G305-G306-G307)</f>
        <v>300</v>
      </c>
      <c r="H308" s="327">
        <f>SUM(H305-H306-H307)</f>
        <v>800</v>
      </c>
    </row>
    <row r="309" spans="1:8" x14ac:dyDescent="0.35">
      <c r="A309" s="35"/>
      <c r="B309" s="117"/>
      <c r="C309" s="92"/>
      <c r="D309" s="46"/>
      <c r="E309" s="48"/>
      <c r="F309" s="65"/>
      <c r="G309" s="270"/>
      <c r="H309" s="326"/>
    </row>
    <row r="310" spans="1:8" x14ac:dyDescent="0.35">
      <c r="A310" s="37" t="s">
        <v>263</v>
      </c>
      <c r="B310" s="116">
        <v>1440</v>
      </c>
      <c r="C310" s="92">
        <v>0</v>
      </c>
      <c r="D310" s="46"/>
      <c r="E310" s="48">
        <v>2275</v>
      </c>
      <c r="F310" s="65">
        <v>0</v>
      </c>
      <c r="G310" s="270">
        <v>1750</v>
      </c>
      <c r="H310" s="326">
        <v>1750</v>
      </c>
    </row>
    <row r="311" spans="1:8" x14ac:dyDescent="0.35">
      <c r="A311" s="37" t="s">
        <v>144</v>
      </c>
      <c r="B311" s="118">
        <v>1139</v>
      </c>
      <c r="C311" s="92">
        <v>0</v>
      </c>
      <c r="D311" s="46"/>
      <c r="E311" s="48">
        <v>1170</v>
      </c>
      <c r="F311" s="65">
        <v>0</v>
      </c>
      <c r="G311" s="270">
        <v>1250</v>
      </c>
      <c r="H311" s="326">
        <v>1250</v>
      </c>
    </row>
    <row r="312" spans="1:8" ht="15" thickBot="1" x14ac:dyDescent="0.4">
      <c r="A312" s="37" t="s">
        <v>145</v>
      </c>
      <c r="B312" s="116">
        <v>230</v>
      </c>
      <c r="C312" s="92">
        <v>0</v>
      </c>
      <c r="D312" s="46"/>
      <c r="E312" s="48">
        <v>0</v>
      </c>
      <c r="F312" s="65">
        <v>0</v>
      </c>
      <c r="G312" s="270">
        <v>0</v>
      </c>
      <c r="H312" s="326">
        <v>0</v>
      </c>
    </row>
    <row r="313" spans="1:8" ht="15" thickBot="1" x14ac:dyDescent="0.4">
      <c r="A313" s="35" t="s">
        <v>242</v>
      </c>
      <c r="B313" s="253">
        <f>SUM(B310-B311-B312)</f>
        <v>71</v>
      </c>
      <c r="C313" s="105">
        <f t="shared" ref="C313:E313" si="93">SUM(C310-C311-C312)</f>
        <v>0</v>
      </c>
      <c r="D313" s="46"/>
      <c r="E313" s="255">
        <f t="shared" si="93"/>
        <v>1105</v>
      </c>
      <c r="F313" s="67">
        <v>0</v>
      </c>
      <c r="G313" s="269">
        <f>SUM(G310-G311-G312)</f>
        <v>500</v>
      </c>
      <c r="H313" s="327">
        <f t="shared" ref="H313" si="94">SUM(H310-H311-H312)</f>
        <v>500</v>
      </c>
    </row>
    <row r="314" spans="1:8" x14ac:dyDescent="0.35">
      <c r="A314" s="35"/>
      <c r="B314" s="116"/>
      <c r="C314" s="92"/>
      <c r="D314" s="46"/>
      <c r="E314" s="48"/>
      <c r="F314" s="65"/>
      <c r="G314" s="270"/>
      <c r="H314" s="326"/>
    </row>
    <row r="315" spans="1:8" x14ac:dyDescent="0.35">
      <c r="A315" s="37" t="s">
        <v>146</v>
      </c>
      <c r="B315" s="115">
        <v>2765</v>
      </c>
      <c r="C315" s="92">
        <v>0</v>
      </c>
      <c r="D315" s="46"/>
      <c r="E315" s="48">
        <v>2000</v>
      </c>
      <c r="F315" s="65">
        <v>0</v>
      </c>
      <c r="G315" s="270">
        <v>2500</v>
      </c>
      <c r="H315" s="326">
        <v>2500</v>
      </c>
    </row>
    <row r="316" spans="1:8" x14ac:dyDescent="0.35">
      <c r="A316" s="37" t="s">
        <v>147</v>
      </c>
      <c r="B316" s="115">
        <v>1162</v>
      </c>
      <c r="C316" s="92">
        <v>0</v>
      </c>
      <c r="D316" s="46"/>
      <c r="E316" s="48">
        <v>700</v>
      </c>
      <c r="F316" s="65">
        <v>0</v>
      </c>
      <c r="G316" s="270">
        <v>1500</v>
      </c>
      <c r="H316" s="326">
        <v>1500</v>
      </c>
    </row>
    <row r="317" spans="1:8" ht="15" thickBot="1" x14ac:dyDescent="0.4">
      <c r="A317" s="37" t="s">
        <v>148</v>
      </c>
      <c r="B317" s="117">
        <v>0</v>
      </c>
      <c r="C317" s="92">
        <v>0</v>
      </c>
      <c r="D317" s="46"/>
      <c r="E317" s="48">
        <v>200</v>
      </c>
      <c r="F317" s="65">
        <v>0</v>
      </c>
      <c r="G317" s="270">
        <v>200</v>
      </c>
      <c r="H317" s="326">
        <v>200</v>
      </c>
    </row>
    <row r="318" spans="1:8" ht="15" thickBot="1" x14ac:dyDescent="0.4">
      <c r="A318" s="35" t="s">
        <v>243</v>
      </c>
      <c r="B318" s="254">
        <f>SUM(B315-B316-B317)</f>
        <v>1603</v>
      </c>
      <c r="C318" s="105">
        <f t="shared" ref="C318:E318" si="95">SUM(C315-C316-C317)</f>
        <v>0</v>
      </c>
      <c r="D318" s="46"/>
      <c r="E318" s="255">
        <f t="shared" si="95"/>
        <v>1100</v>
      </c>
      <c r="F318" s="67">
        <f>SUM(F315-F316-F317)</f>
        <v>0</v>
      </c>
      <c r="G318" s="269">
        <f>SUM(G315-G316-G317)</f>
        <v>800</v>
      </c>
      <c r="H318" s="327">
        <f t="shared" ref="H318" si="96">SUM(H315-H316-H317)</f>
        <v>800</v>
      </c>
    </row>
    <row r="319" spans="1:8" x14ac:dyDescent="0.35">
      <c r="A319" s="35"/>
      <c r="B319" s="115"/>
      <c r="C319" s="92"/>
      <c r="D319" s="46"/>
      <c r="E319" s="48"/>
      <c r="F319" s="65"/>
      <c r="G319" s="270"/>
      <c r="H319" s="326"/>
    </row>
    <row r="320" spans="1:8" x14ac:dyDescent="0.35">
      <c r="A320" s="37" t="s">
        <v>149</v>
      </c>
      <c r="B320" s="115">
        <v>0</v>
      </c>
      <c r="C320" s="92">
        <v>0</v>
      </c>
      <c r="D320" s="46"/>
      <c r="E320" s="48">
        <v>0</v>
      </c>
      <c r="F320" s="65">
        <v>0</v>
      </c>
      <c r="G320" s="270">
        <v>0</v>
      </c>
      <c r="H320" s="326">
        <v>0</v>
      </c>
    </row>
    <row r="321" spans="1:8" ht="15" thickBot="1" x14ac:dyDescent="0.4">
      <c r="A321" s="37" t="s">
        <v>262</v>
      </c>
      <c r="B321" s="117">
        <v>7664</v>
      </c>
      <c r="C321" s="92">
        <v>149</v>
      </c>
      <c r="D321" s="46"/>
      <c r="E321" s="48">
        <v>0</v>
      </c>
      <c r="F321" s="65">
        <v>150</v>
      </c>
      <c r="G321" s="270">
        <v>0</v>
      </c>
      <c r="H321" s="326">
        <v>0</v>
      </c>
    </row>
    <row r="322" spans="1:8" ht="15" thickBot="1" x14ac:dyDescent="0.4">
      <c r="A322" s="35" t="s">
        <v>150</v>
      </c>
      <c r="B322" s="253">
        <f>SUM(B320-B321)</f>
        <v>-7664</v>
      </c>
      <c r="C322" s="105">
        <f t="shared" ref="C322:E322" si="97">SUM(C320-C321)</f>
        <v>-149</v>
      </c>
      <c r="D322" s="46"/>
      <c r="E322" s="255">
        <f t="shared" si="97"/>
        <v>0</v>
      </c>
      <c r="F322" s="67">
        <f>SUM(F320-F321)</f>
        <v>-150</v>
      </c>
      <c r="G322" s="269">
        <f>SUM(G320-G321)</f>
        <v>0</v>
      </c>
      <c r="H322" s="327">
        <f t="shared" ref="H322" si="98">SUM(H320-H321)</f>
        <v>0</v>
      </c>
    </row>
    <row r="323" spans="1:8" x14ac:dyDescent="0.35">
      <c r="A323" s="35"/>
      <c r="B323" s="115"/>
      <c r="C323" s="92"/>
      <c r="D323" s="46"/>
      <c r="E323" s="48"/>
      <c r="F323" s="58"/>
      <c r="G323" s="270"/>
      <c r="H323" s="315"/>
    </row>
    <row r="324" spans="1:8" x14ac:dyDescent="0.35">
      <c r="A324" s="37" t="s">
        <v>151</v>
      </c>
      <c r="B324" s="116">
        <f>SUM(B284, B290, B295, B300, B305, B310, B315, B320)</f>
        <v>86168</v>
      </c>
      <c r="C324" s="92">
        <f>SUM(C284, C290, C295, C300, C305, C310, C315, C320)</f>
        <v>2000</v>
      </c>
      <c r="D324" s="46"/>
      <c r="E324" s="48">
        <f>SUM(E284, E290, E295, E300, E305, E310, E315, E320)</f>
        <v>20275</v>
      </c>
      <c r="F324" s="65">
        <f>SUM(F284, F290, F295, F300, F305, F310, F315, F320)</f>
        <v>770</v>
      </c>
      <c r="G324" s="270">
        <f>SUM(G284, G290, G295, G300, G305, G310, G315, G320)</f>
        <v>7020</v>
      </c>
      <c r="H324" s="326">
        <f>SUM(H284, H290, H295, H300, H305, H310, H315, H320)</f>
        <v>9250</v>
      </c>
    </row>
    <row r="325" spans="1:8" ht="15" thickBot="1" x14ac:dyDescent="0.4">
      <c r="A325" s="37" t="s">
        <v>152</v>
      </c>
      <c r="B325" s="116">
        <f>SUM(B285, B291, B296, B301, B306, B311, B316, B321)</f>
        <v>51147</v>
      </c>
      <c r="C325" s="92">
        <f>SUM(C285, C291, C296, C301, C306, C311, C316, C321, )</f>
        <v>3841</v>
      </c>
      <c r="D325" s="46"/>
      <c r="E325" s="48">
        <f>SUM(E285, E291, E301, E296, E306, E311, E316)</f>
        <v>7570</v>
      </c>
      <c r="F325" s="65">
        <f>SUM(F285, F291, F301, F296, F306, F311, F316)</f>
        <v>160</v>
      </c>
      <c r="G325" s="270">
        <f>SUM(G285, G291, G301, G296, G306, G311, G316)</f>
        <v>4400</v>
      </c>
      <c r="H325" s="326">
        <f>SUM(H285, H291, H301, H296, H306, H311, H316)</f>
        <v>5750</v>
      </c>
    </row>
    <row r="326" spans="1:8" ht="15" thickBot="1" x14ac:dyDescent="0.4">
      <c r="A326" s="37" t="s">
        <v>153</v>
      </c>
      <c r="B326" s="254">
        <f>SUM(B286, B292, B297, B302, B307, B312, B317)</f>
        <v>1508</v>
      </c>
      <c r="C326" s="92">
        <v>0</v>
      </c>
      <c r="D326" s="46"/>
      <c r="E326" s="48">
        <v>0</v>
      </c>
      <c r="F326" s="65">
        <v>0</v>
      </c>
      <c r="G326" s="270">
        <v>0</v>
      </c>
      <c r="H326" s="326">
        <v>0</v>
      </c>
    </row>
    <row r="327" spans="1:8" ht="15" thickBot="1" x14ac:dyDescent="0.4">
      <c r="A327" s="35" t="s">
        <v>154</v>
      </c>
      <c r="B327" s="117">
        <f>SUM(B324-B325-B326)</f>
        <v>33513</v>
      </c>
      <c r="C327" s="105">
        <f t="shared" ref="C327:E327" si="99">SUM(C324-C325-C326)</f>
        <v>-1841</v>
      </c>
      <c r="D327" s="46"/>
      <c r="E327" s="255">
        <f t="shared" si="99"/>
        <v>12705</v>
      </c>
      <c r="F327" s="68">
        <f>SUM(F324-F325-F326)</f>
        <v>610</v>
      </c>
      <c r="G327" s="269">
        <f>SUM(G324-G325-G326)</f>
        <v>2620</v>
      </c>
      <c r="H327" s="329">
        <f t="shared" ref="H327" si="100">SUM(H324-H325-H326)</f>
        <v>3500</v>
      </c>
    </row>
    <row r="328" spans="1:8" x14ac:dyDescent="0.35">
      <c r="A328" s="88" t="s">
        <v>264</v>
      </c>
      <c r="B328" s="88"/>
      <c r="C328" s="32"/>
      <c r="E328" s="119"/>
      <c r="F328" s="119"/>
      <c r="G328" s="119"/>
      <c r="H328" s="330"/>
    </row>
    <row r="329" spans="1:8" x14ac:dyDescent="0.35">
      <c r="A329" s="88"/>
      <c r="B329" s="88"/>
      <c r="C329" s="32"/>
      <c r="E329"/>
      <c r="F329"/>
      <c r="G329"/>
      <c r="H329" s="331"/>
    </row>
    <row r="330" spans="1:8" x14ac:dyDescent="0.35">
      <c r="B330" s="32"/>
      <c r="C330" s="32"/>
      <c r="E330"/>
      <c r="F330"/>
      <c r="G330"/>
      <c r="H330" s="332"/>
    </row>
    <row r="331" spans="1:8" x14ac:dyDescent="0.35">
      <c r="B331" s="32"/>
      <c r="C331" s="32"/>
      <c r="E331"/>
      <c r="F331"/>
      <c r="G331"/>
      <c r="H331" s="332"/>
    </row>
    <row r="332" spans="1:8" x14ac:dyDescent="0.35">
      <c r="B332" s="32"/>
      <c r="C332" s="32"/>
      <c r="E332"/>
      <c r="F332"/>
      <c r="G332"/>
      <c r="H332" s="332"/>
    </row>
    <row r="333" spans="1:8" x14ac:dyDescent="0.35">
      <c r="B333" s="32"/>
      <c r="C333" s="32"/>
      <c r="E333"/>
      <c r="F333"/>
      <c r="G333"/>
      <c r="H333" s="332"/>
    </row>
    <row r="334" spans="1:8" x14ac:dyDescent="0.35">
      <c r="B334" s="32"/>
      <c r="C334" s="32"/>
      <c r="E334"/>
      <c r="F334"/>
      <c r="G334"/>
      <c r="H334" s="332"/>
    </row>
    <row r="335" spans="1:8" x14ac:dyDescent="0.35">
      <c r="B335" s="32"/>
      <c r="C335" s="32"/>
      <c r="E335"/>
      <c r="F335"/>
      <c r="G335"/>
      <c r="H335" s="332"/>
    </row>
    <row r="336" spans="1:8" x14ac:dyDescent="0.35">
      <c r="B336" s="32"/>
      <c r="C336" s="32"/>
      <c r="E336"/>
      <c r="F336"/>
      <c r="G336"/>
      <c r="H336" s="332"/>
    </row>
    <row r="337" spans="2:8" x14ac:dyDescent="0.35">
      <c r="B337" s="32"/>
      <c r="C337" s="32"/>
      <c r="E337"/>
      <c r="F337"/>
      <c r="G337"/>
      <c r="H337" s="332"/>
    </row>
    <row r="338" spans="2:8" x14ac:dyDescent="0.35">
      <c r="B338" s="32"/>
      <c r="C338" s="32"/>
      <c r="E338"/>
      <c r="F338"/>
      <c r="G338"/>
      <c r="H338" s="332"/>
    </row>
    <row r="339" spans="2:8" x14ac:dyDescent="0.35">
      <c r="B339" s="32"/>
      <c r="C339" s="32"/>
      <c r="E339"/>
      <c r="F339"/>
      <c r="G339"/>
      <c r="H339" s="332"/>
    </row>
    <row r="340" spans="2:8" x14ac:dyDescent="0.35">
      <c r="B340" s="32"/>
      <c r="C340" s="32"/>
      <c r="E340"/>
      <c r="F340"/>
      <c r="G340"/>
      <c r="H340" s="332"/>
    </row>
    <row r="341" spans="2:8" x14ac:dyDescent="0.35">
      <c r="B341" s="32"/>
      <c r="C341" s="32"/>
      <c r="E341"/>
      <c r="F341"/>
      <c r="G341"/>
      <c r="H341" s="332"/>
    </row>
    <row r="342" spans="2:8" x14ac:dyDescent="0.35">
      <c r="B342" s="32"/>
      <c r="C342" s="32"/>
      <c r="E342"/>
      <c r="F342"/>
      <c r="G342"/>
      <c r="H342" s="332"/>
    </row>
    <row r="343" spans="2:8" x14ac:dyDescent="0.35">
      <c r="B343" s="32"/>
      <c r="C343" s="32"/>
      <c r="E343"/>
      <c r="F343"/>
      <c r="G343"/>
      <c r="H343" s="332"/>
    </row>
    <row r="344" spans="2:8" x14ac:dyDescent="0.35">
      <c r="B344" s="32"/>
      <c r="C344" s="32"/>
      <c r="E344"/>
      <c r="F344"/>
      <c r="G344"/>
      <c r="H344" s="332"/>
    </row>
    <row r="345" spans="2:8" x14ac:dyDescent="0.35">
      <c r="B345" s="32"/>
      <c r="C345" s="32"/>
      <c r="E345"/>
      <c r="F345"/>
      <c r="G345"/>
      <c r="H345" s="332"/>
    </row>
    <row r="346" spans="2:8" x14ac:dyDescent="0.35">
      <c r="B346" s="32"/>
      <c r="C346" s="32"/>
      <c r="E346"/>
      <c r="F346"/>
      <c r="G346"/>
      <c r="H346" s="332"/>
    </row>
    <row r="347" spans="2:8" x14ac:dyDescent="0.35">
      <c r="B347" s="32"/>
      <c r="C347" s="32"/>
      <c r="E347"/>
      <c r="F347"/>
      <c r="G347"/>
      <c r="H347" s="332"/>
    </row>
    <row r="348" spans="2:8" x14ac:dyDescent="0.35">
      <c r="B348" s="32"/>
      <c r="C348" s="32"/>
      <c r="E348"/>
      <c r="F348"/>
      <c r="G348"/>
      <c r="H348" s="332"/>
    </row>
    <row r="349" spans="2:8" x14ac:dyDescent="0.35">
      <c r="B349" s="32"/>
      <c r="C349" s="32"/>
      <c r="E349"/>
      <c r="F349"/>
      <c r="G349"/>
      <c r="H349" s="332"/>
    </row>
    <row r="350" spans="2:8" x14ac:dyDescent="0.35">
      <c r="B350" s="32"/>
      <c r="C350" s="32"/>
      <c r="E350"/>
      <c r="F350"/>
      <c r="G350"/>
      <c r="H350" s="332"/>
    </row>
    <row r="351" spans="2:8" x14ac:dyDescent="0.35">
      <c r="B351" s="32"/>
      <c r="C351" s="32"/>
      <c r="E351"/>
      <c r="F351"/>
      <c r="G351"/>
      <c r="H351" s="332"/>
    </row>
    <row r="352" spans="2:8" x14ac:dyDescent="0.35">
      <c r="B352" s="32"/>
      <c r="C352" s="32"/>
      <c r="E352"/>
      <c r="F352"/>
      <c r="G352"/>
      <c r="H352" s="332"/>
    </row>
    <row r="353" spans="2:8" x14ac:dyDescent="0.35">
      <c r="B353" s="32"/>
      <c r="C353" s="32"/>
      <c r="E353"/>
      <c r="F353"/>
      <c r="G353"/>
      <c r="H353" s="332"/>
    </row>
    <row r="354" spans="2:8" x14ac:dyDescent="0.35">
      <c r="B354" s="32"/>
      <c r="C354" s="32"/>
      <c r="E354"/>
      <c r="F354"/>
      <c r="G354"/>
      <c r="H354" s="332"/>
    </row>
    <row r="355" spans="2:8" x14ac:dyDescent="0.35">
      <c r="B355" s="32"/>
      <c r="C355" s="32"/>
      <c r="E355"/>
      <c r="F355"/>
      <c r="G355"/>
      <c r="H355" s="332"/>
    </row>
    <row r="356" spans="2:8" x14ac:dyDescent="0.35">
      <c r="B356" s="32"/>
      <c r="C356" s="32"/>
      <c r="E356"/>
      <c r="F356"/>
      <c r="G356"/>
      <c r="H356" s="332"/>
    </row>
    <row r="357" spans="2:8" x14ac:dyDescent="0.35">
      <c r="B357" s="32"/>
      <c r="C357" s="32"/>
      <c r="E357"/>
      <c r="F357"/>
      <c r="G357"/>
      <c r="H357" s="332"/>
    </row>
    <row r="358" spans="2:8" x14ac:dyDescent="0.35">
      <c r="B358" s="32"/>
      <c r="C358" s="32"/>
      <c r="E358"/>
      <c r="F358"/>
      <c r="G358"/>
      <c r="H358" s="332"/>
    </row>
    <row r="359" spans="2:8" x14ac:dyDescent="0.35">
      <c r="B359" s="32"/>
      <c r="C359" s="32"/>
      <c r="E359"/>
      <c r="F359"/>
      <c r="G359"/>
      <c r="H359" s="332"/>
    </row>
    <row r="360" spans="2:8" x14ac:dyDescent="0.35">
      <c r="B360" s="32"/>
      <c r="C360" s="32"/>
      <c r="E360"/>
      <c r="F360"/>
      <c r="G360"/>
      <c r="H360" s="332"/>
    </row>
    <row r="361" spans="2:8" x14ac:dyDescent="0.35">
      <c r="B361" s="32"/>
      <c r="C361" s="32"/>
      <c r="E361"/>
      <c r="F361"/>
      <c r="G361"/>
      <c r="H361" s="332"/>
    </row>
    <row r="362" spans="2:8" x14ac:dyDescent="0.35">
      <c r="B362" s="32"/>
      <c r="C362" s="32"/>
      <c r="E362"/>
      <c r="F362"/>
      <c r="G362"/>
      <c r="H362" s="332"/>
    </row>
    <row r="363" spans="2:8" x14ac:dyDescent="0.35">
      <c r="B363" s="32"/>
      <c r="C363" s="32"/>
      <c r="E363"/>
      <c r="F363"/>
      <c r="G363"/>
      <c r="H363" s="332"/>
    </row>
    <row r="364" spans="2:8" x14ac:dyDescent="0.35">
      <c r="B364" s="32"/>
      <c r="C364" s="32"/>
      <c r="E364"/>
      <c r="F364"/>
      <c r="G364"/>
      <c r="H364" s="332"/>
    </row>
    <row r="365" spans="2:8" x14ac:dyDescent="0.35">
      <c r="B365" s="32"/>
      <c r="C365" s="32"/>
      <c r="E365"/>
      <c r="F365"/>
      <c r="G365"/>
      <c r="H365" s="332"/>
    </row>
    <row r="366" spans="2:8" x14ac:dyDescent="0.35">
      <c r="B366" s="32"/>
      <c r="C366" s="32"/>
      <c r="E366"/>
      <c r="F366"/>
      <c r="G366"/>
      <c r="H366" s="332"/>
    </row>
    <row r="367" spans="2:8" x14ac:dyDescent="0.35">
      <c r="B367" s="32"/>
      <c r="C367" s="32"/>
      <c r="E367"/>
      <c r="F367"/>
      <c r="G367"/>
      <c r="H367" s="332"/>
    </row>
    <row r="368" spans="2:8" x14ac:dyDescent="0.35">
      <c r="B368" s="32"/>
      <c r="C368" s="32"/>
      <c r="E368"/>
      <c r="F368"/>
      <c r="G368"/>
      <c r="H368" s="332"/>
    </row>
    <row r="369" spans="2:8" x14ac:dyDescent="0.35">
      <c r="B369" s="32"/>
      <c r="C369" s="32"/>
      <c r="E369"/>
      <c r="F369"/>
      <c r="G369"/>
      <c r="H369" s="332"/>
    </row>
    <row r="370" spans="2:8" x14ac:dyDescent="0.35">
      <c r="B370" s="32"/>
      <c r="C370" s="32"/>
      <c r="E370"/>
      <c r="F370"/>
      <c r="G370"/>
      <c r="H370" s="332"/>
    </row>
    <row r="371" spans="2:8" x14ac:dyDescent="0.35">
      <c r="B371" s="32"/>
      <c r="C371" s="32"/>
      <c r="E371"/>
      <c r="F371"/>
      <c r="G371"/>
      <c r="H371" s="332"/>
    </row>
    <row r="372" spans="2:8" x14ac:dyDescent="0.35">
      <c r="B372" s="32"/>
      <c r="C372" s="32"/>
      <c r="E372"/>
      <c r="F372"/>
      <c r="G372"/>
      <c r="H372" s="332"/>
    </row>
    <row r="373" spans="2:8" x14ac:dyDescent="0.35">
      <c r="B373" s="32"/>
      <c r="C373" s="32"/>
      <c r="E373"/>
      <c r="F373"/>
      <c r="G373"/>
      <c r="H373" s="332"/>
    </row>
    <row r="374" spans="2:8" x14ac:dyDescent="0.35">
      <c r="B374" s="32"/>
      <c r="C374" s="32"/>
      <c r="E374"/>
      <c r="F374"/>
      <c r="G374"/>
      <c r="H374" s="332"/>
    </row>
    <row r="375" spans="2:8" x14ac:dyDescent="0.35">
      <c r="B375" s="32"/>
      <c r="C375" s="32"/>
      <c r="E375"/>
      <c r="F375"/>
      <c r="G375"/>
      <c r="H375" s="332"/>
    </row>
    <row r="376" spans="2:8" x14ac:dyDescent="0.35">
      <c r="B376" s="32"/>
      <c r="C376" s="32"/>
      <c r="E376"/>
      <c r="F376"/>
      <c r="G376"/>
      <c r="H376" s="332"/>
    </row>
    <row r="377" spans="2:8" x14ac:dyDescent="0.35">
      <c r="B377" s="32"/>
      <c r="C377" s="32"/>
      <c r="E377"/>
      <c r="F377"/>
      <c r="G377"/>
      <c r="H377" s="332"/>
    </row>
    <row r="378" spans="2:8" x14ac:dyDescent="0.35">
      <c r="B378" s="32"/>
      <c r="C378" s="32"/>
      <c r="E378"/>
      <c r="F378"/>
      <c r="G378"/>
      <c r="H378" s="332"/>
    </row>
    <row r="379" spans="2:8" x14ac:dyDescent="0.35">
      <c r="B379" s="32"/>
      <c r="C379" s="32"/>
      <c r="E379"/>
      <c r="F379"/>
      <c r="G379"/>
      <c r="H379" s="332"/>
    </row>
    <row r="380" spans="2:8" x14ac:dyDescent="0.35">
      <c r="B380" s="32"/>
      <c r="C380" s="32"/>
      <c r="E380"/>
      <c r="F380"/>
      <c r="G380"/>
      <c r="H380" s="332"/>
    </row>
    <row r="381" spans="2:8" x14ac:dyDescent="0.35">
      <c r="B381" s="32"/>
      <c r="C381" s="32"/>
      <c r="E381"/>
      <c r="F381"/>
      <c r="G381"/>
      <c r="H381" s="332"/>
    </row>
    <row r="382" spans="2:8" x14ac:dyDescent="0.35">
      <c r="B382" s="32"/>
      <c r="C382" s="32"/>
      <c r="E382"/>
      <c r="F382"/>
      <c r="G382"/>
      <c r="H382" s="332"/>
    </row>
    <row r="383" spans="2:8" x14ac:dyDescent="0.35">
      <c r="B383" s="32"/>
      <c r="C383" s="32"/>
      <c r="E383"/>
      <c r="F383"/>
      <c r="G383"/>
      <c r="H383" s="332"/>
    </row>
    <row r="384" spans="2:8" x14ac:dyDescent="0.35">
      <c r="B384" s="32"/>
      <c r="C384" s="32"/>
      <c r="E384"/>
      <c r="F384"/>
      <c r="G384"/>
      <c r="H384" s="332"/>
    </row>
    <row r="385" spans="2:8" x14ac:dyDescent="0.35">
      <c r="B385" s="32"/>
      <c r="C385" s="32"/>
      <c r="E385"/>
      <c r="F385"/>
      <c r="G385"/>
      <c r="H385" s="332"/>
    </row>
    <row r="386" spans="2:8" x14ac:dyDescent="0.35">
      <c r="B386" s="32"/>
      <c r="C386" s="32"/>
      <c r="E386"/>
      <c r="F386"/>
      <c r="G386"/>
      <c r="H386" s="332"/>
    </row>
    <row r="387" spans="2:8" x14ac:dyDescent="0.35">
      <c r="B387" s="32"/>
      <c r="C387" s="32"/>
      <c r="E387"/>
      <c r="F387"/>
      <c r="G387"/>
      <c r="H387" s="332"/>
    </row>
    <row r="388" spans="2:8" x14ac:dyDescent="0.35">
      <c r="B388" s="32"/>
      <c r="C388" s="32"/>
      <c r="E388"/>
      <c r="F388"/>
      <c r="G388"/>
      <c r="H388" s="332"/>
    </row>
    <row r="389" spans="2:8" x14ac:dyDescent="0.35">
      <c r="B389" s="32"/>
      <c r="C389" s="32"/>
      <c r="E389"/>
      <c r="F389"/>
      <c r="G389"/>
      <c r="H389" s="332"/>
    </row>
    <row r="390" spans="2:8" x14ac:dyDescent="0.35">
      <c r="B390" s="32"/>
      <c r="C390" s="32"/>
      <c r="E390"/>
      <c r="F390"/>
      <c r="G390"/>
      <c r="H390" s="332"/>
    </row>
    <row r="391" spans="2:8" x14ac:dyDescent="0.35">
      <c r="B391" s="32"/>
      <c r="C391" s="32"/>
      <c r="E391"/>
      <c r="F391"/>
      <c r="G391"/>
      <c r="H391" s="332"/>
    </row>
    <row r="392" spans="2:8" x14ac:dyDescent="0.35">
      <c r="B392" s="32"/>
      <c r="C392" s="32"/>
      <c r="E392"/>
      <c r="F392"/>
      <c r="G392"/>
      <c r="H392" s="332"/>
    </row>
    <row r="393" spans="2:8" x14ac:dyDescent="0.35">
      <c r="B393" s="32"/>
      <c r="C393" s="32"/>
      <c r="E393"/>
      <c r="F393"/>
      <c r="G393"/>
      <c r="H393" s="332"/>
    </row>
    <row r="394" spans="2:8" x14ac:dyDescent="0.35">
      <c r="B394" s="32"/>
      <c r="C394" s="32"/>
      <c r="E394"/>
      <c r="F394"/>
      <c r="G394"/>
      <c r="H394" s="332"/>
    </row>
    <row r="395" spans="2:8" x14ac:dyDescent="0.35">
      <c r="B395" s="32"/>
      <c r="C395" s="32"/>
      <c r="E395"/>
      <c r="F395"/>
      <c r="G395"/>
      <c r="H395" s="332"/>
    </row>
    <row r="396" spans="2:8" x14ac:dyDescent="0.35">
      <c r="B396" s="32"/>
      <c r="C396" s="32"/>
      <c r="E396"/>
      <c r="F396"/>
      <c r="G396"/>
      <c r="H396" s="332"/>
    </row>
    <row r="397" spans="2:8" x14ac:dyDescent="0.35">
      <c r="B397" s="32"/>
      <c r="C397" s="32"/>
      <c r="E397"/>
      <c r="F397"/>
      <c r="G397"/>
      <c r="H397" s="332"/>
    </row>
    <row r="398" spans="2:8" x14ac:dyDescent="0.35">
      <c r="B398" s="32"/>
      <c r="C398" s="32"/>
      <c r="E398"/>
      <c r="F398"/>
      <c r="G398"/>
      <c r="H398" s="332"/>
    </row>
    <row r="399" spans="2:8" x14ac:dyDescent="0.35">
      <c r="B399" s="32"/>
      <c r="C399" s="32"/>
      <c r="E399"/>
      <c r="F399"/>
      <c r="G399"/>
      <c r="H399" s="332"/>
    </row>
    <row r="400" spans="2:8" x14ac:dyDescent="0.35">
      <c r="B400" s="32"/>
      <c r="C400" s="32"/>
      <c r="E400"/>
      <c r="F400"/>
      <c r="G400"/>
      <c r="H400" s="332"/>
    </row>
    <row r="401" spans="2:8" x14ac:dyDescent="0.35">
      <c r="B401" s="32"/>
      <c r="C401" s="32"/>
      <c r="E401"/>
      <c r="F401"/>
      <c r="G401"/>
      <c r="H401" s="332"/>
    </row>
    <row r="402" spans="2:8" x14ac:dyDescent="0.35">
      <c r="B402" s="32"/>
      <c r="C402" s="32"/>
      <c r="E402"/>
      <c r="F402"/>
      <c r="G402"/>
      <c r="H402" s="332"/>
    </row>
    <row r="403" spans="2:8" x14ac:dyDescent="0.35">
      <c r="B403" s="32"/>
      <c r="C403" s="32"/>
      <c r="E403"/>
      <c r="F403"/>
      <c r="G403"/>
      <c r="H403" s="332"/>
    </row>
    <row r="404" spans="2:8" x14ac:dyDescent="0.35">
      <c r="B404" s="32"/>
      <c r="C404" s="32"/>
      <c r="E404"/>
      <c r="F404"/>
      <c r="G404"/>
      <c r="H404" s="332"/>
    </row>
    <row r="405" spans="2:8" x14ac:dyDescent="0.35">
      <c r="B405" s="32"/>
      <c r="C405" s="32"/>
      <c r="E405"/>
      <c r="F405"/>
      <c r="G405"/>
      <c r="H405" s="332"/>
    </row>
    <row r="406" spans="2:8" x14ac:dyDescent="0.35">
      <c r="B406" s="32"/>
      <c r="C406" s="32"/>
      <c r="E406"/>
      <c r="F406"/>
      <c r="G406"/>
      <c r="H406" s="332"/>
    </row>
    <row r="407" spans="2:8" x14ac:dyDescent="0.35">
      <c r="B407" s="32"/>
      <c r="C407" s="32"/>
      <c r="E407"/>
      <c r="F407"/>
      <c r="G407"/>
      <c r="H407" s="332"/>
    </row>
    <row r="408" spans="2:8" x14ac:dyDescent="0.35">
      <c r="B408" s="32"/>
      <c r="C408" s="32"/>
      <c r="E408"/>
      <c r="F408"/>
      <c r="G408"/>
      <c r="H408" s="332"/>
    </row>
    <row r="409" spans="2:8" x14ac:dyDescent="0.35">
      <c r="B409" s="32"/>
      <c r="C409" s="32"/>
      <c r="E409"/>
      <c r="F409"/>
      <c r="G409"/>
      <c r="H409" s="332"/>
    </row>
    <row r="410" spans="2:8" x14ac:dyDescent="0.35">
      <c r="B410" s="32"/>
      <c r="C410" s="32"/>
      <c r="E410"/>
      <c r="F410"/>
      <c r="G410"/>
      <c r="H410" s="332"/>
    </row>
    <row r="411" spans="2:8" x14ac:dyDescent="0.35">
      <c r="B411" s="32"/>
      <c r="C411" s="32"/>
      <c r="E411"/>
      <c r="F411"/>
      <c r="G411"/>
      <c r="H411" s="332"/>
    </row>
    <row r="412" spans="2:8" x14ac:dyDescent="0.35">
      <c r="B412" s="32"/>
      <c r="C412" s="32"/>
      <c r="E412"/>
      <c r="F412"/>
      <c r="G412"/>
      <c r="H412" s="332"/>
    </row>
    <row r="413" spans="2:8" x14ac:dyDescent="0.35">
      <c r="B413" s="32"/>
      <c r="C413" s="32"/>
      <c r="E413"/>
      <c r="F413"/>
      <c r="G413"/>
      <c r="H413" s="332"/>
    </row>
    <row r="414" spans="2:8" x14ac:dyDescent="0.35">
      <c r="B414" s="32"/>
      <c r="C414" s="32"/>
      <c r="E414"/>
      <c r="F414"/>
      <c r="G414"/>
      <c r="H414" s="332"/>
    </row>
    <row r="415" spans="2:8" x14ac:dyDescent="0.35">
      <c r="B415" s="32"/>
      <c r="C415" s="32"/>
      <c r="E415"/>
      <c r="F415"/>
      <c r="G415"/>
      <c r="H415" s="332"/>
    </row>
    <row r="416" spans="2:8" x14ac:dyDescent="0.35">
      <c r="B416" s="32"/>
      <c r="C416" s="32"/>
      <c r="E416"/>
      <c r="F416"/>
      <c r="G416"/>
      <c r="H416" s="332"/>
    </row>
    <row r="417" spans="2:8" x14ac:dyDescent="0.35">
      <c r="B417" s="32"/>
      <c r="C417" s="32"/>
      <c r="E417"/>
      <c r="F417"/>
      <c r="G417"/>
      <c r="H417" s="332"/>
    </row>
    <row r="418" spans="2:8" x14ac:dyDescent="0.35">
      <c r="B418" s="32"/>
      <c r="C418" s="32"/>
      <c r="E418"/>
      <c r="F418"/>
      <c r="G418"/>
      <c r="H418" s="332"/>
    </row>
    <row r="419" spans="2:8" x14ac:dyDescent="0.35">
      <c r="B419" s="32"/>
      <c r="C419" s="32"/>
      <c r="E419"/>
      <c r="F419"/>
      <c r="G419"/>
      <c r="H419" s="332"/>
    </row>
    <row r="420" spans="2:8" x14ac:dyDescent="0.35">
      <c r="B420" s="32"/>
      <c r="C420" s="32"/>
      <c r="E420"/>
      <c r="F420"/>
      <c r="G420"/>
      <c r="H420" s="332"/>
    </row>
    <row r="421" spans="2:8" x14ac:dyDescent="0.35">
      <c r="B421" s="32"/>
      <c r="C421" s="32"/>
      <c r="E421"/>
      <c r="F421"/>
      <c r="G421"/>
      <c r="H421" s="332"/>
    </row>
    <row r="422" spans="2:8" x14ac:dyDescent="0.35">
      <c r="B422" s="32"/>
      <c r="C422" s="32"/>
      <c r="E422"/>
      <c r="F422"/>
      <c r="G422"/>
      <c r="H422" s="332"/>
    </row>
    <row r="423" spans="2:8" x14ac:dyDescent="0.35">
      <c r="B423" s="32"/>
      <c r="C423" s="32"/>
      <c r="E423"/>
      <c r="F423"/>
      <c r="G423"/>
      <c r="H423" s="332"/>
    </row>
    <row r="424" spans="2:8" x14ac:dyDescent="0.35">
      <c r="B424" s="32"/>
      <c r="C424" s="32"/>
      <c r="E424"/>
      <c r="F424"/>
      <c r="G424"/>
      <c r="H424" s="332"/>
    </row>
    <row r="425" spans="2:8" x14ac:dyDescent="0.35">
      <c r="B425" s="32"/>
      <c r="C425" s="32"/>
      <c r="E425"/>
      <c r="F425"/>
      <c r="G425"/>
      <c r="H425" s="332"/>
    </row>
    <row r="426" spans="2:8" x14ac:dyDescent="0.35">
      <c r="B426" s="32"/>
      <c r="C426" s="32"/>
      <c r="E426"/>
      <c r="F426"/>
      <c r="G426"/>
      <c r="H426" s="332"/>
    </row>
    <row r="427" spans="2:8" x14ac:dyDescent="0.35">
      <c r="B427" s="32"/>
      <c r="C427" s="32"/>
      <c r="E427"/>
      <c r="F427"/>
      <c r="G427"/>
      <c r="H427" s="332"/>
    </row>
    <row r="428" spans="2:8" x14ac:dyDescent="0.35">
      <c r="B428" s="32"/>
      <c r="C428" s="32"/>
      <c r="E428"/>
      <c r="F428"/>
      <c r="G428"/>
      <c r="H428" s="332"/>
    </row>
    <row r="429" spans="2:8" x14ac:dyDescent="0.35">
      <c r="B429" s="32"/>
      <c r="C429" s="32"/>
      <c r="E429"/>
      <c r="F429"/>
      <c r="G429"/>
      <c r="H429" s="332"/>
    </row>
    <row r="430" spans="2:8" x14ac:dyDescent="0.35">
      <c r="B430" s="32"/>
      <c r="C430" s="32"/>
      <c r="E430"/>
      <c r="F430"/>
      <c r="G430"/>
      <c r="H430" s="332"/>
    </row>
    <row r="431" spans="2:8" x14ac:dyDescent="0.35">
      <c r="B431" s="32"/>
      <c r="C431" s="32"/>
      <c r="E431"/>
      <c r="F431"/>
      <c r="G431"/>
      <c r="H431" s="332"/>
    </row>
    <row r="432" spans="2:8" x14ac:dyDescent="0.35">
      <c r="B432" s="32"/>
      <c r="C432" s="32"/>
      <c r="E432"/>
      <c r="F432"/>
      <c r="G432"/>
      <c r="H432" s="332"/>
    </row>
    <row r="433" spans="2:8" x14ac:dyDescent="0.35">
      <c r="B433" s="32"/>
      <c r="C433" s="32"/>
      <c r="E433"/>
      <c r="F433"/>
      <c r="G433"/>
      <c r="H433" s="332"/>
    </row>
    <row r="434" spans="2:8" x14ac:dyDescent="0.35">
      <c r="B434" s="32"/>
      <c r="C434" s="32"/>
      <c r="E434"/>
      <c r="F434"/>
      <c r="G434"/>
      <c r="H434" s="332"/>
    </row>
    <row r="435" spans="2:8" x14ac:dyDescent="0.35">
      <c r="B435" s="32"/>
      <c r="C435" s="32"/>
      <c r="E435"/>
      <c r="F435"/>
      <c r="G435"/>
      <c r="H435" s="332"/>
    </row>
    <row r="436" spans="2:8" x14ac:dyDescent="0.35">
      <c r="B436" s="32"/>
      <c r="C436" s="32"/>
      <c r="E436"/>
      <c r="F436"/>
      <c r="G436"/>
      <c r="H436" s="332"/>
    </row>
    <row r="437" spans="2:8" x14ac:dyDescent="0.35">
      <c r="B437" s="32"/>
      <c r="C437" s="32"/>
      <c r="E437"/>
      <c r="F437"/>
      <c r="G437"/>
      <c r="H437" s="332"/>
    </row>
    <row r="438" spans="2:8" x14ac:dyDescent="0.35">
      <c r="B438" s="32"/>
      <c r="C438" s="32"/>
      <c r="E438"/>
      <c r="F438"/>
      <c r="G438"/>
      <c r="H438" s="332"/>
    </row>
    <row r="439" spans="2:8" x14ac:dyDescent="0.35">
      <c r="B439" s="32"/>
      <c r="C439" s="32"/>
      <c r="E439"/>
      <c r="F439"/>
      <c r="G439"/>
      <c r="H439" s="332"/>
    </row>
    <row r="440" spans="2:8" x14ac:dyDescent="0.35">
      <c r="B440" s="32"/>
      <c r="C440" s="32"/>
      <c r="E440"/>
      <c r="F440"/>
      <c r="G440"/>
      <c r="H440" s="332"/>
    </row>
    <row r="441" spans="2:8" x14ac:dyDescent="0.35">
      <c r="B441" s="32"/>
      <c r="C441" s="32"/>
      <c r="E441"/>
      <c r="F441"/>
      <c r="G441"/>
      <c r="H441" s="332"/>
    </row>
    <row r="442" spans="2:8" x14ac:dyDescent="0.35">
      <c r="B442" s="32"/>
      <c r="C442" s="32"/>
      <c r="E442"/>
      <c r="F442"/>
      <c r="G442"/>
      <c r="H442" s="332"/>
    </row>
    <row r="443" spans="2:8" x14ac:dyDescent="0.35">
      <c r="B443" s="32"/>
      <c r="C443" s="32"/>
      <c r="E443"/>
      <c r="F443"/>
      <c r="G443"/>
      <c r="H443" s="332"/>
    </row>
    <row r="444" spans="2:8" x14ac:dyDescent="0.35">
      <c r="B444" s="32"/>
      <c r="C444" s="32"/>
      <c r="E444"/>
      <c r="F444"/>
      <c r="G444"/>
      <c r="H444" s="332"/>
    </row>
    <row r="445" spans="2:8" x14ac:dyDescent="0.35">
      <c r="B445" s="32"/>
      <c r="C445" s="32"/>
      <c r="E445"/>
      <c r="F445"/>
      <c r="G445"/>
      <c r="H445" s="332"/>
    </row>
    <row r="446" spans="2:8" x14ac:dyDescent="0.35">
      <c r="B446" s="32"/>
      <c r="C446" s="32"/>
      <c r="E446"/>
      <c r="F446"/>
      <c r="G446"/>
      <c r="H446" s="332"/>
    </row>
    <row r="447" spans="2:8" x14ac:dyDescent="0.35">
      <c r="B447" s="32"/>
      <c r="C447" s="32"/>
      <c r="E447"/>
      <c r="F447"/>
      <c r="G447"/>
      <c r="H447" s="332"/>
    </row>
    <row r="448" spans="2:8" x14ac:dyDescent="0.35">
      <c r="B448" s="32"/>
      <c r="C448" s="32"/>
      <c r="E448"/>
      <c r="F448"/>
      <c r="G448"/>
      <c r="H448" s="332"/>
    </row>
    <row r="449" spans="2:8" x14ac:dyDescent="0.35">
      <c r="B449" s="32"/>
      <c r="C449" s="32"/>
      <c r="E449"/>
      <c r="F449"/>
      <c r="G449"/>
      <c r="H449" s="332"/>
    </row>
    <row r="450" spans="2:8" x14ac:dyDescent="0.35">
      <c r="B450" s="32"/>
      <c r="C450" s="32"/>
      <c r="E450"/>
      <c r="F450"/>
      <c r="G450"/>
      <c r="H450" s="332"/>
    </row>
    <row r="451" spans="2:8" x14ac:dyDescent="0.35">
      <c r="B451" s="32"/>
      <c r="C451" s="32"/>
      <c r="E451"/>
      <c r="F451"/>
      <c r="G451"/>
      <c r="H451" s="332"/>
    </row>
    <row r="452" spans="2:8" x14ac:dyDescent="0.35">
      <c r="B452" s="32"/>
      <c r="C452" s="32"/>
      <c r="E452"/>
      <c r="F452"/>
      <c r="G452"/>
      <c r="H452" s="332"/>
    </row>
    <row r="453" spans="2:8" x14ac:dyDescent="0.35">
      <c r="B453" s="32"/>
      <c r="C453" s="32"/>
      <c r="E453"/>
      <c r="F453"/>
      <c r="G453"/>
      <c r="H453" s="332"/>
    </row>
    <row r="454" spans="2:8" x14ac:dyDescent="0.35">
      <c r="B454" s="32"/>
      <c r="C454" s="32"/>
      <c r="E454"/>
      <c r="F454"/>
      <c r="G454"/>
      <c r="H454" s="332"/>
    </row>
    <row r="455" spans="2:8" x14ac:dyDescent="0.35">
      <c r="B455" s="32"/>
      <c r="C455" s="32"/>
      <c r="E455"/>
      <c r="F455"/>
      <c r="G455"/>
      <c r="H455" s="332"/>
    </row>
    <row r="456" spans="2:8" x14ac:dyDescent="0.35">
      <c r="B456" s="32"/>
      <c r="C456" s="32"/>
      <c r="E456"/>
      <c r="F456"/>
      <c r="G456"/>
      <c r="H456" s="332"/>
    </row>
    <row r="457" spans="2:8" x14ac:dyDescent="0.35">
      <c r="B457" s="32"/>
      <c r="C457" s="32"/>
      <c r="E457"/>
      <c r="F457"/>
      <c r="G457"/>
      <c r="H457" s="332"/>
    </row>
    <row r="458" spans="2:8" x14ac:dyDescent="0.35">
      <c r="B458" s="32"/>
      <c r="C458" s="32"/>
      <c r="E458"/>
      <c r="F458"/>
      <c r="G458"/>
      <c r="H458" s="332"/>
    </row>
    <row r="459" spans="2:8" x14ac:dyDescent="0.35">
      <c r="B459" s="32"/>
      <c r="C459" s="32"/>
      <c r="E459"/>
      <c r="F459"/>
      <c r="G459"/>
      <c r="H459" s="332"/>
    </row>
    <row r="460" spans="2:8" x14ac:dyDescent="0.35">
      <c r="B460" s="32"/>
      <c r="C460" s="32"/>
      <c r="E460"/>
      <c r="F460"/>
      <c r="G460"/>
      <c r="H460" s="332"/>
    </row>
    <row r="461" spans="2:8" x14ac:dyDescent="0.35">
      <c r="B461" s="32"/>
      <c r="C461" s="32"/>
      <c r="E461"/>
      <c r="F461"/>
      <c r="G461"/>
      <c r="H461" s="332"/>
    </row>
    <row r="462" spans="2:8" x14ac:dyDescent="0.35">
      <c r="B462" s="32"/>
      <c r="C462" s="32"/>
      <c r="E462"/>
      <c r="F462"/>
      <c r="G462"/>
      <c r="H462" s="332"/>
    </row>
    <row r="463" spans="2:8" x14ac:dyDescent="0.35">
      <c r="B463" s="32"/>
      <c r="C463" s="32"/>
      <c r="E463"/>
      <c r="F463"/>
      <c r="G463"/>
      <c r="H463" s="332"/>
    </row>
    <row r="464" spans="2:8" x14ac:dyDescent="0.35">
      <c r="B464" s="32"/>
      <c r="C464" s="32"/>
      <c r="E464"/>
      <c r="F464"/>
      <c r="G464"/>
      <c r="H464" s="332"/>
    </row>
    <row r="465" spans="2:8" x14ac:dyDescent="0.35">
      <c r="B465" s="32"/>
      <c r="C465" s="32"/>
      <c r="E465"/>
      <c r="F465"/>
      <c r="G465"/>
      <c r="H465" s="332"/>
    </row>
    <row r="466" spans="2:8" x14ac:dyDescent="0.35">
      <c r="B466" s="32"/>
      <c r="C466" s="32"/>
      <c r="E466"/>
      <c r="F466"/>
      <c r="G466"/>
      <c r="H466" s="332"/>
    </row>
    <row r="467" spans="2:8" x14ac:dyDescent="0.35">
      <c r="B467" s="32"/>
      <c r="C467" s="32"/>
      <c r="E467"/>
      <c r="F467"/>
      <c r="G467"/>
      <c r="H467" s="332"/>
    </row>
    <row r="468" spans="2:8" x14ac:dyDescent="0.35">
      <c r="B468" s="32"/>
      <c r="C468" s="32"/>
      <c r="E468"/>
      <c r="F468"/>
      <c r="G468"/>
      <c r="H468" s="332"/>
    </row>
    <row r="469" spans="2:8" x14ac:dyDescent="0.35">
      <c r="B469" s="32"/>
      <c r="C469" s="32"/>
      <c r="E469"/>
      <c r="F469"/>
      <c r="G469"/>
      <c r="H469" s="332"/>
    </row>
    <row r="470" spans="2:8" x14ac:dyDescent="0.35">
      <c r="B470" s="32"/>
      <c r="C470" s="32"/>
      <c r="E470"/>
      <c r="F470"/>
      <c r="G470"/>
      <c r="H470" s="332"/>
    </row>
    <row r="471" spans="2:8" x14ac:dyDescent="0.35">
      <c r="B471" s="32"/>
      <c r="C471" s="32"/>
      <c r="E471"/>
      <c r="F471"/>
      <c r="G471"/>
      <c r="H471" s="332"/>
    </row>
    <row r="472" spans="2:8" x14ac:dyDescent="0.35">
      <c r="B472" s="32"/>
      <c r="C472" s="32"/>
      <c r="E472"/>
      <c r="F472"/>
      <c r="G472"/>
      <c r="H472" s="332"/>
    </row>
    <row r="473" spans="2:8" x14ac:dyDescent="0.35">
      <c r="B473" s="32"/>
      <c r="C473" s="32"/>
      <c r="E473"/>
      <c r="F473"/>
      <c r="G473"/>
      <c r="H473" s="332"/>
    </row>
    <row r="474" spans="2:8" x14ac:dyDescent="0.35">
      <c r="B474" s="32"/>
      <c r="C474" s="32"/>
      <c r="E474"/>
      <c r="F474"/>
      <c r="G474"/>
      <c r="H474" s="332"/>
    </row>
    <row r="475" spans="2:8" x14ac:dyDescent="0.35">
      <c r="B475" s="32"/>
      <c r="C475" s="32"/>
      <c r="E475"/>
      <c r="F475"/>
      <c r="G475"/>
      <c r="H475" s="332"/>
    </row>
    <row r="476" spans="2:8" x14ac:dyDescent="0.35">
      <c r="B476" s="32"/>
      <c r="C476" s="32"/>
      <c r="E476"/>
      <c r="F476"/>
      <c r="G476"/>
      <c r="H476" s="332"/>
    </row>
    <row r="477" spans="2:8" x14ac:dyDescent="0.35">
      <c r="B477" s="32"/>
      <c r="C477" s="32"/>
      <c r="E477"/>
      <c r="F477"/>
      <c r="G477"/>
      <c r="H477" s="332"/>
    </row>
    <row r="478" spans="2:8" x14ac:dyDescent="0.35">
      <c r="B478" s="32"/>
      <c r="C478" s="32"/>
      <c r="E478"/>
      <c r="F478"/>
      <c r="G478"/>
      <c r="H478" s="332"/>
    </row>
    <row r="479" spans="2:8" x14ac:dyDescent="0.35">
      <c r="B479" s="32"/>
      <c r="C479" s="32"/>
      <c r="E479"/>
      <c r="F479"/>
      <c r="G479"/>
      <c r="H479" s="332"/>
    </row>
    <row r="480" spans="2:8" x14ac:dyDescent="0.35">
      <c r="B480" s="32"/>
      <c r="C480" s="32"/>
      <c r="E480"/>
      <c r="F480"/>
      <c r="G480"/>
      <c r="H480" s="332"/>
    </row>
    <row r="481" spans="2:8" x14ac:dyDescent="0.35">
      <c r="B481" s="32"/>
      <c r="C481" s="32"/>
      <c r="E481"/>
      <c r="F481"/>
      <c r="G481"/>
      <c r="H481" s="332"/>
    </row>
    <row r="482" spans="2:8" x14ac:dyDescent="0.35">
      <c r="B482" s="32"/>
      <c r="C482" s="32"/>
      <c r="E482"/>
      <c r="F482"/>
      <c r="G482"/>
      <c r="H482" s="332"/>
    </row>
    <row r="483" spans="2:8" x14ac:dyDescent="0.35">
      <c r="B483" s="32"/>
      <c r="C483" s="32"/>
      <c r="E483"/>
      <c r="F483"/>
      <c r="G483"/>
      <c r="H483" s="332"/>
    </row>
    <row r="484" spans="2:8" x14ac:dyDescent="0.35">
      <c r="B484" s="32"/>
      <c r="C484" s="32"/>
      <c r="E484"/>
      <c r="F484"/>
      <c r="G484"/>
      <c r="H484" s="332"/>
    </row>
    <row r="485" spans="2:8" x14ac:dyDescent="0.35">
      <c r="B485" s="32"/>
      <c r="C485" s="32"/>
      <c r="E485"/>
      <c r="F485"/>
      <c r="G485"/>
      <c r="H485" s="332"/>
    </row>
    <row r="486" spans="2:8" x14ac:dyDescent="0.35">
      <c r="B486" s="32"/>
      <c r="C486" s="32"/>
      <c r="E486"/>
      <c r="F486"/>
      <c r="G486"/>
      <c r="H486" s="332"/>
    </row>
    <row r="487" spans="2:8" x14ac:dyDescent="0.35">
      <c r="B487" s="32"/>
      <c r="C487" s="32"/>
      <c r="E487"/>
      <c r="F487"/>
      <c r="G487"/>
      <c r="H487" s="332"/>
    </row>
    <row r="488" spans="2:8" x14ac:dyDescent="0.35">
      <c r="B488" s="32"/>
      <c r="C488" s="32"/>
      <c r="E488"/>
      <c r="F488"/>
      <c r="G488"/>
      <c r="H488" s="332"/>
    </row>
    <row r="489" spans="2:8" x14ac:dyDescent="0.35">
      <c r="B489" s="32"/>
      <c r="C489" s="32"/>
      <c r="E489"/>
      <c r="F489"/>
      <c r="G489"/>
      <c r="H489" s="332"/>
    </row>
    <row r="490" spans="2:8" x14ac:dyDescent="0.35">
      <c r="B490" s="32"/>
      <c r="C490" s="32"/>
      <c r="E490"/>
      <c r="F490"/>
      <c r="G490"/>
      <c r="H490" s="332"/>
    </row>
    <row r="491" spans="2:8" x14ac:dyDescent="0.35">
      <c r="B491" s="32"/>
      <c r="C491" s="32"/>
      <c r="E491"/>
      <c r="F491"/>
      <c r="G491"/>
      <c r="H491" s="332"/>
    </row>
    <row r="492" spans="2:8" x14ac:dyDescent="0.35">
      <c r="B492" s="32"/>
      <c r="C492" s="32"/>
      <c r="E492"/>
      <c r="F492"/>
      <c r="G492"/>
      <c r="H492" s="332"/>
    </row>
    <row r="493" spans="2:8" x14ac:dyDescent="0.35">
      <c r="B493" s="32"/>
      <c r="C493" s="32"/>
      <c r="E493"/>
      <c r="F493"/>
      <c r="G493"/>
      <c r="H493" s="332"/>
    </row>
    <row r="494" spans="2:8" x14ac:dyDescent="0.35">
      <c r="B494" s="32"/>
      <c r="C494" s="32"/>
      <c r="E494"/>
      <c r="F494"/>
      <c r="G494"/>
      <c r="H494" s="332"/>
    </row>
    <row r="495" spans="2:8" x14ac:dyDescent="0.35">
      <c r="B495" s="32"/>
      <c r="C495" s="32"/>
      <c r="E495"/>
      <c r="F495"/>
      <c r="G495"/>
      <c r="H495" s="332"/>
    </row>
    <row r="496" spans="2:8" x14ac:dyDescent="0.35">
      <c r="B496" s="32"/>
      <c r="C496" s="32"/>
      <c r="E496"/>
      <c r="F496"/>
      <c r="G496"/>
      <c r="H496" s="332"/>
    </row>
    <row r="497" spans="2:8" x14ac:dyDescent="0.35">
      <c r="B497" s="32"/>
      <c r="C497" s="32"/>
      <c r="E497"/>
      <c r="F497"/>
      <c r="G497"/>
      <c r="H497" s="332"/>
    </row>
    <row r="498" spans="2:8" x14ac:dyDescent="0.35">
      <c r="B498" s="32"/>
      <c r="C498" s="32"/>
      <c r="E498"/>
      <c r="F498"/>
      <c r="G498"/>
      <c r="H498" s="332"/>
    </row>
    <row r="499" spans="2:8" x14ac:dyDescent="0.35">
      <c r="B499" s="32"/>
      <c r="C499" s="32"/>
      <c r="E499"/>
      <c r="F499"/>
      <c r="G499"/>
      <c r="H499" s="332"/>
    </row>
    <row r="500" spans="2:8" x14ac:dyDescent="0.35">
      <c r="B500" s="32"/>
      <c r="C500" s="32"/>
      <c r="E500"/>
      <c r="F500"/>
      <c r="G500"/>
      <c r="H500" s="332"/>
    </row>
    <row r="501" spans="2:8" x14ac:dyDescent="0.35">
      <c r="B501" s="32"/>
      <c r="C501" s="32"/>
      <c r="E501"/>
      <c r="F501"/>
      <c r="G501"/>
      <c r="H501" s="332"/>
    </row>
    <row r="502" spans="2:8" x14ac:dyDescent="0.35">
      <c r="B502" s="32"/>
      <c r="C502" s="32"/>
      <c r="E502"/>
      <c r="F502"/>
      <c r="G502"/>
      <c r="H502" s="332"/>
    </row>
    <row r="503" spans="2:8" x14ac:dyDescent="0.35">
      <c r="B503" s="32"/>
      <c r="C503" s="32"/>
      <c r="E503"/>
      <c r="F503"/>
      <c r="G503"/>
      <c r="H503" s="332"/>
    </row>
    <row r="504" spans="2:8" x14ac:dyDescent="0.35">
      <c r="B504" s="32"/>
      <c r="C504" s="32"/>
      <c r="E504"/>
      <c r="F504"/>
      <c r="G504"/>
      <c r="H504" s="332"/>
    </row>
    <row r="505" spans="2:8" x14ac:dyDescent="0.35">
      <c r="B505" s="32"/>
      <c r="C505" s="32"/>
      <c r="E505"/>
      <c r="F505"/>
      <c r="G505"/>
      <c r="H505" s="332"/>
    </row>
    <row r="506" spans="2:8" x14ac:dyDescent="0.35">
      <c r="B506" s="32"/>
      <c r="C506" s="32"/>
      <c r="E506"/>
      <c r="F506"/>
      <c r="G506"/>
      <c r="H506" s="332"/>
    </row>
    <row r="507" spans="2:8" x14ac:dyDescent="0.35">
      <c r="B507" s="32"/>
      <c r="C507" s="32"/>
      <c r="E507"/>
      <c r="F507"/>
      <c r="G507"/>
      <c r="H507" s="332"/>
    </row>
    <row r="508" spans="2:8" x14ac:dyDescent="0.35">
      <c r="B508" s="32"/>
      <c r="C508" s="32"/>
      <c r="E508"/>
      <c r="F508"/>
      <c r="G508"/>
      <c r="H508" s="332"/>
    </row>
    <row r="509" spans="2:8" x14ac:dyDescent="0.35">
      <c r="B509" s="32"/>
      <c r="C509" s="32"/>
      <c r="E509"/>
      <c r="F509"/>
      <c r="G509"/>
      <c r="H509" s="332"/>
    </row>
    <row r="510" spans="2:8" x14ac:dyDescent="0.35">
      <c r="B510" s="32"/>
      <c r="C510" s="32"/>
      <c r="E510"/>
      <c r="F510"/>
      <c r="G510"/>
      <c r="H510" s="332"/>
    </row>
    <row r="511" spans="2:8" x14ac:dyDescent="0.35">
      <c r="B511" s="32"/>
      <c r="C511" s="32"/>
      <c r="E511"/>
      <c r="F511"/>
      <c r="G511"/>
      <c r="H511" s="332"/>
    </row>
    <row r="512" spans="2:8" x14ac:dyDescent="0.35">
      <c r="B512" s="32"/>
      <c r="C512" s="32"/>
      <c r="E512"/>
      <c r="F512"/>
      <c r="G512"/>
      <c r="H512" s="332"/>
    </row>
    <row r="513" spans="2:8" x14ac:dyDescent="0.35">
      <c r="B513" s="32"/>
      <c r="C513" s="32"/>
      <c r="E513"/>
      <c r="F513"/>
      <c r="G513"/>
      <c r="H513" s="332"/>
    </row>
    <row r="514" spans="2:8" x14ac:dyDescent="0.35">
      <c r="B514" s="32"/>
      <c r="C514" s="32"/>
      <c r="E514"/>
      <c r="F514"/>
      <c r="G514"/>
      <c r="H514" s="332"/>
    </row>
    <row r="515" spans="2:8" x14ac:dyDescent="0.35">
      <c r="B515" s="32"/>
      <c r="C515" s="32"/>
      <c r="E515"/>
      <c r="F515"/>
      <c r="G515"/>
      <c r="H515" s="332"/>
    </row>
    <row r="516" spans="2:8" x14ac:dyDescent="0.35">
      <c r="B516" s="32"/>
      <c r="C516" s="32"/>
      <c r="E516"/>
      <c r="F516"/>
      <c r="G516"/>
      <c r="H516" s="332"/>
    </row>
    <row r="517" spans="2:8" x14ac:dyDescent="0.35">
      <c r="B517" s="32"/>
      <c r="C517" s="32"/>
      <c r="E517"/>
      <c r="F517"/>
      <c r="G517"/>
      <c r="H517" s="332"/>
    </row>
    <row r="518" spans="2:8" x14ac:dyDescent="0.35">
      <c r="B518" s="32"/>
      <c r="C518" s="32"/>
      <c r="E518"/>
      <c r="F518"/>
      <c r="G518"/>
      <c r="H518" s="332"/>
    </row>
    <row r="519" spans="2:8" x14ac:dyDescent="0.35">
      <c r="B519" s="32"/>
      <c r="C519" s="32"/>
      <c r="E519"/>
      <c r="F519"/>
      <c r="G519"/>
      <c r="H519" s="332"/>
    </row>
    <row r="520" spans="2:8" x14ac:dyDescent="0.35">
      <c r="B520" s="32"/>
      <c r="C520" s="32"/>
      <c r="E520"/>
      <c r="F520"/>
      <c r="G520"/>
      <c r="H520" s="332"/>
    </row>
    <row r="521" spans="2:8" x14ac:dyDescent="0.35">
      <c r="B521" s="32"/>
      <c r="C521" s="32"/>
      <c r="E521"/>
      <c r="F521"/>
      <c r="G521"/>
      <c r="H521" s="332"/>
    </row>
    <row r="522" spans="2:8" x14ac:dyDescent="0.35">
      <c r="B522" s="32"/>
      <c r="C522" s="32"/>
      <c r="E522"/>
      <c r="F522"/>
      <c r="G522"/>
      <c r="H522" s="332"/>
    </row>
    <row r="523" spans="2:8" x14ac:dyDescent="0.35">
      <c r="B523" s="32"/>
      <c r="C523" s="32"/>
      <c r="E523"/>
      <c r="F523"/>
      <c r="G523"/>
      <c r="H523" s="332"/>
    </row>
    <row r="524" spans="2:8" x14ac:dyDescent="0.35">
      <c r="B524" s="32"/>
      <c r="C524" s="32"/>
      <c r="E524"/>
      <c r="F524"/>
      <c r="G524"/>
      <c r="H524" s="332"/>
    </row>
    <row r="525" spans="2:8" x14ac:dyDescent="0.35">
      <c r="B525" s="32"/>
      <c r="C525" s="32"/>
      <c r="E525"/>
      <c r="F525"/>
      <c r="G525"/>
      <c r="H525" s="332"/>
    </row>
    <row r="526" spans="2:8" x14ac:dyDescent="0.35">
      <c r="B526" s="32"/>
      <c r="C526" s="32"/>
      <c r="E526"/>
      <c r="F526"/>
      <c r="G526"/>
      <c r="H526" s="332"/>
    </row>
    <row r="527" spans="2:8" x14ac:dyDescent="0.35">
      <c r="B527" s="32"/>
      <c r="C527" s="32"/>
      <c r="E527"/>
      <c r="F527"/>
      <c r="G527"/>
      <c r="H527" s="332"/>
    </row>
    <row r="528" spans="2:8" x14ac:dyDescent="0.35">
      <c r="B528" s="32"/>
      <c r="C528" s="32"/>
      <c r="E528"/>
      <c r="F528"/>
      <c r="G528"/>
      <c r="H528" s="332"/>
    </row>
    <row r="529" spans="2:8" x14ac:dyDescent="0.35">
      <c r="B529" s="32"/>
      <c r="C529" s="32"/>
      <c r="E529"/>
      <c r="F529"/>
      <c r="G529"/>
      <c r="H529" s="332"/>
    </row>
    <row r="530" spans="2:8" x14ac:dyDescent="0.35">
      <c r="B530" s="32"/>
      <c r="C530" s="32"/>
      <c r="E530"/>
      <c r="F530"/>
      <c r="G530"/>
      <c r="H530" s="332"/>
    </row>
    <row r="531" spans="2:8" x14ac:dyDescent="0.35">
      <c r="B531" s="32"/>
      <c r="C531" s="32"/>
      <c r="E531"/>
      <c r="F531"/>
      <c r="G531"/>
      <c r="H531" s="332"/>
    </row>
    <row r="532" spans="2:8" x14ac:dyDescent="0.35">
      <c r="B532" s="32"/>
      <c r="C532" s="32"/>
      <c r="E532"/>
      <c r="F532"/>
      <c r="G532"/>
      <c r="H532" s="332"/>
    </row>
    <row r="533" spans="2:8" x14ac:dyDescent="0.35">
      <c r="B533" s="32"/>
      <c r="C533" s="32"/>
      <c r="E533"/>
      <c r="F533"/>
      <c r="G533"/>
      <c r="H533" s="332"/>
    </row>
    <row r="534" spans="2:8" x14ac:dyDescent="0.35">
      <c r="B534" s="32"/>
      <c r="C534" s="32"/>
      <c r="E534"/>
      <c r="F534"/>
      <c r="G534"/>
      <c r="H534" s="332"/>
    </row>
    <row r="535" spans="2:8" x14ac:dyDescent="0.35">
      <c r="B535" s="32"/>
      <c r="C535" s="32"/>
      <c r="E535"/>
      <c r="F535"/>
      <c r="G535"/>
      <c r="H535" s="332"/>
    </row>
    <row r="536" spans="2:8" x14ac:dyDescent="0.35">
      <c r="B536" s="32"/>
      <c r="C536" s="32"/>
      <c r="E536"/>
      <c r="F536"/>
      <c r="G536"/>
      <c r="H536" s="332"/>
    </row>
    <row r="537" spans="2:8" x14ac:dyDescent="0.35">
      <c r="B537" s="32"/>
      <c r="C537" s="32"/>
      <c r="E537"/>
      <c r="F537"/>
      <c r="G537"/>
      <c r="H537" s="332"/>
    </row>
    <row r="538" spans="2:8" x14ac:dyDescent="0.35">
      <c r="B538" s="32"/>
      <c r="C538" s="32"/>
      <c r="E538"/>
      <c r="F538"/>
      <c r="G538"/>
      <c r="H538" s="332"/>
    </row>
    <row r="539" spans="2:8" x14ac:dyDescent="0.35">
      <c r="B539" s="32"/>
      <c r="C539" s="32"/>
      <c r="E539"/>
      <c r="F539"/>
      <c r="G539"/>
      <c r="H539" s="332"/>
    </row>
    <row r="540" spans="2:8" x14ac:dyDescent="0.35">
      <c r="B540" s="32"/>
      <c r="C540" s="32"/>
      <c r="E540"/>
      <c r="F540"/>
      <c r="G540"/>
      <c r="H540" s="332"/>
    </row>
    <row r="541" spans="2:8" x14ac:dyDescent="0.35">
      <c r="B541" s="32"/>
      <c r="C541" s="32"/>
      <c r="E541"/>
      <c r="F541"/>
      <c r="G541"/>
      <c r="H541" s="332"/>
    </row>
    <row r="542" spans="2:8" x14ac:dyDescent="0.35">
      <c r="B542" s="32"/>
      <c r="C542" s="32"/>
      <c r="E542"/>
      <c r="F542"/>
      <c r="G542"/>
      <c r="H542" s="332"/>
    </row>
    <row r="543" spans="2:8" x14ac:dyDescent="0.35">
      <c r="B543" s="32"/>
      <c r="C543" s="32"/>
      <c r="E543"/>
      <c r="F543"/>
      <c r="G543"/>
      <c r="H543" s="332"/>
    </row>
    <row r="544" spans="2:8" x14ac:dyDescent="0.35">
      <c r="B544" s="32"/>
      <c r="C544" s="32"/>
      <c r="E544"/>
      <c r="F544"/>
      <c r="G544"/>
      <c r="H544" s="332"/>
    </row>
    <row r="545" spans="2:8" x14ac:dyDescent="0.35">
      <c r="B545" s="32"/>
      <c r="C545" s="32"/>
      <c r="E545"/>
      <c r="F545"/>
      <c r="G545"/>
      <c r="H545" s="332"/>
    </row>
    <row r="546" spans="2:8" x14ac:dyDescent="0.35">
      <c r="B546" s="32"/>
      <c r="C546" s="32"/>
      <c r="E546"/>
      <c r="F546"/>
      <c r="G546"/>
      <c r="H546" s="332"/>
    </row>
    <row r="547" spans="2:8" x14ac:dyDescent="0.35">
      <c r="B547" s="32"/>
      <c r="C547" s="32"/>
      <c r="E547"/>
      <c r="F547"/>
      <c r="G547"/>
      <c r="H547" s="332"/>
    </row>
    <row r="548" spans="2:8" x14ac:dyDescent="0.35">
      <c r="B548" s="32"/>
      <c r="C548" s="32"/>
      <c r="E548"/>
      <c r="F548"/>
      <c r="G548"/>
      <c r="H548" s="332"/>
    </row>
    <row r="549" spans="2:8" x14ac:dyDescent="0.35">
      <c r="B549" s="32"/>
      <c r="C549" s="32"/>
      <c r="E549"/>
      <c r="F549"/>
      <c r="G549"/>
      <c r="H549" s="332"/>
    </row>
    <row r="550" spans="2:8" x14ac:dyDescent="0.35">
      <c r="B550" s="32"/>
      <c r="C550" s="32"/>
      <c r="E550"/>
      <c r="F550"/>
      <c r="G550"/>
      <c r="H550" s="332"/>
    </row>
    <row r="551" spans="2:8" x14ac:dyDescent="0.35">
      <c r="B551" s="32"/>
      <c r="C551" s="32"/>
      <c r="E551"/>
      <c r="F551"/>
      <c r="G551"/>
      <c r="H551" s="332"/>
    </row>
    <row r="552" spans="2:8" x14ac:dyDescent="0.35">
      <c r="B552" s="32"/>
      <c r="C552" s="32"/>
      <c r="E552"/>
      <c r="F552"/>
      <c r="G552"/>
      <c r="H552" s="332"/>
    </row>
    <row r="553" spans="2:8" x14ac:dyDescent="0.35">
      <c r="B553" s="32"/>
      <c r="C553" s="32"/>
      <c r="E553"/>
      <c r="F553"/>
      <c r="G553"/>
      <c r="H553" s="332"/>
    </row>
    <row r="554" spans="2:8" x14ac:dyDescent="0.35">
      <c r="B554" s="32"/>
      <c r="C554" s="32"/>
      <c r="E554"/>
      <c r="F554"/>
      <c r="G554"/>
      <c r="H554" s="332"/>
    </row>
    <row r="555" spans="2:8" x14ac:dyDescent="0.35">
      <c r="B555" s="32"/>
      <c r="C555" s="32"/>
      <c r="E555"/>
      <c r="F555"/>
      <c r="G555"/>
      <c r="H555" s="332"/>
    </row>
    <row r="556" spans="2:8" x14ac:dyDescent="0.35">
      <c r="B556" s="32"/>
      <c r="C556" s="32"/>
      <c r="E556"/>
      <c r="F556"/>
      <c r="G556"/>
      <c r="H556" s="332"/>
    </row>
    <row r="557" spans="2:8" x14ac:dyDescent="0.35">
      <c r="B557" s="32"/>
      <c r="C557" s="32"/>
      <c r="E557"/>
      <c r="F557"/>
      <c r="G557"/>
      <c r="H557" s="332"/>
    </row>
    <row r="558" spans="2:8" x14ac:dyDescent="0.35">
      <c r="B558" s="32"/>
      <c r="C558" s="32"/>
      <c r="E558"/>
      <c r="F558"/>
      <c r="G558"/>
      <c r="H558" s="332"/>
    </row>
    <row r="559" spans="2:8" x14ac:dyDescent="0.35">
      <c r="B559" s="32"/>
      <c r="C559" s="32"/>
      <c r="E559"/>
      <c r="F559"/>
      <c r="G559"/>
      <c r="H559" s="332"/>
    </row>
    <row r="560" spans="2:8" x14ac:dyDescent="0.35">
      <c r="B560" s="32"/>
      <c r="C560" s="32"/>
      <c r="E560"/>
      <c r="F560"/>
      <c r="G560"/>
      <c r="H560" s="332"/>
    </row>
    <row r="561" spans="2:8" x14ac:dyDescent="0.35">
      <c r="B561" s="32"/>
      <c r="C561" s="32"/>
      <c r="E561"/>
      <c r="F561"/>
      <c r="G561"/>
      <c r="H561" s="332"/>
    </row>
    <row r="562" spans="2:8" x14ac:dyDescent="0.35">
      <c r="B562" s="32"/>
      <c r="C562" s="32"/>
      <c r="E562"/>
      <c r="F562"/>
      <c r="G562"/>
      <c r="H562" s="332"/>
    </row>
    <row r="563" spans="2:8" x14ac:dyDescent="0.35">
      <c r="B563" s="32"/>
      <c r="C563" s="32"/>
      <c r="E563"/>
      <c r="F563"/>
      <c r="G563"/>
      <c r="H563" s="332"/>
    </row>
    <row r="564" spans="2:8" x14ac:dyDescent="0.35">
      <c r="B564" s="32"/>
      <c r="C564" s="32"/>
      <c r="E564"/>
      <c r="F564"/>
      <c r="G564"/>
      <c r="H564" s="332"/>
    </row>
    <row r="565" spans="2:8" x14ac:dyDescent="0.35">
      <c r="B565" s="32"/>
      <c r="C565" s="32"/>
      <c r="E565"/>
      <c r="F565"/>
      <c r="G565"/>
      <c r="H565" s="332"/>
    </row>
    <row r="566" spans="2:8" x14ac:dyDescent="0.35">
      <c r="B566" s="32"/>
      <c r="C566" s="32"/>
      <c r="E566"/>
      <c r="F566"/>
      <c r="G566"/>
      <c r="H566" s="332"/>
    </row>
    <row r="567" spans="2:8" x14ac:dyDescent="0.35">
      <c r="B567" s="32"/>
      <c r="C567" s="32"/>
      <c r="E567"/>
      <c r="F567"/>
      <c r="G567"/>
      <c r="H567" s="332"/>
    </row>
    <row r="568" spans="2:8" x14ac:dyDescent="0.35">
      <c r="B568" s="32"/>
      <c r="C568" s="32"/>
      <c r="E568"/>
      <c r="F568"/>
      <c r="G568"/>
      <c r="H568" s="332"/>
    </row>
    <row r="569" spans="2:8" x14ac:dyDescent="0.35">
      <c r="B569" s="32"/>
      <c r="C569" s="32"/>
      <c r="E569"/>
      <c r="F569"/>
      <c r="G569"/>
      <c r="H569" s="332"/>
    </row>
    <row r="570" spans="2:8" x14ac:dyDescent="0.35">
      <c r="B570" s="32"/>
      <c r="C570" s="32"/>
      <c r="E570"/>
      <c r="F570"/>
      <c r="G570"/>
      <c r="H570" s="332"/>
    </row>
    <row r="571" spans="2:8" x14ac:dyDescent="0.35">
      <c r="B571" s="32"/>
      <c r="C571" s="32"/>
      <c r="E571"/>
      <c r="F571"/>
      <c r="G571"/>
      <c r="H571" s="332"/>
    </row>
    <row r="572" spans="2:8" x14ac:dyDescent="0.35">
      <c r="B572" s="32"/>
      <c r="C572" s="32"/>
      <c r="E572"/>
      <c r="F572"/>
      <c r="G572"/>
      <c r="H572" s="332"/>
    </row>
    <row r="573" spans="2:8" x14ac:dyDescent="0.35">
      <c r="B573" s="32"/>
      <c r="C573" s="32"/>
      <c r="E573"/>
      <c r="F573"/>
      <c r="G573"/>
      <c r="H573" s="332"/>
    </row>
    <row r="574" spans="2:8" x14ac:dyDescent="0.35">
      <c r="B574" s="32"/>
      <c r="C574" s="32"/>
      <c r="E574"/>
      <c r="F574"/>
      <c r="G574"/>
      <c r="H574" s="332"/>
    </row>
    <row r="575" spans="2:8" x14ac:dyDescent="0.35">
      <c r="B575" s="32"/>
      <c r="C575" s="32"/>
      <c r="E575"/>
      <c r="F575"/>
      <c r="G575"/>
      <c r="H575" s="332"/>
    </row>
    <row r="576" spans="2:8" x14ac:dyDescent="0.35">
      <c r="B576" s="32"/>
      <c r="C576" s="32"/>
      <c r="E576"/>
      <c r="F576"/>
      <c r="G576"/>
      <c r="H576" s="332"/>
    </row>
    <row r="577" spans="2:8" x14ac:dyDescent="0.35">
      <c r="B577" s="32"/>
      <c r="C577" s="32"/>
      <c r="E577"/>
      <c r="F577"/>
      <c r="G577"/>
      <c r="H577" s="332"/>
    </row>
    <row r="578" spans="2:8" x14ac:dyDescent="0.35">
      <c r="B578" s="32"/>
      <c r="C578" s="32"/>
      <c r="E578"/>
      <c r="F578"/>
      <c r="G578"/>
      <c r="H578" s="332"/>
    </row>
    <row r="579" spans="2:8" x14ac:dyDescent="0.35">
      <c r="B579" s="32"/>
      <c r="C579" s="32"/>
      <c r="E579"/>
      <c r="F579"/>
      <c r="G579"/>
      <c r="H579" s="332"/>
    </row>
    <row r="580" spans="2:8" x14ac:dyDescent="0.35">
      <c r="B580" s="32"/>
      <c r="C580" s="32"/>
      <c r="E580"/>
      <c r="F580"/>
      <c r="G580"/>
      <c r="H580" s="332"/>
    </row>
    <row r="581" spans="2:8" x14ac:dyDescent="0.35">
      <c r="B581" s="32"/>
      <c r="C581" s="32"/>
      <c r="E581"/>
      <c r="F581"/>
      <c r="G581"/>
      <c r="H581" s="332"/>
    </row>
    <row r="582" spans="2:8" x14ac:dyDescent="0.35">
      <c r="B582" s="32"/>
      <c r="C582" s="32"/>
      <c r="E582"/>
      <c r="F582"/>
      <c r="G582"/>
      <c r="H582" s="332"/>
    </row>
    <row r="583" spans="2:8" x14ac:dyDescent="0.35">
      <c r="B583" s="32"/>
      <c r="C583" s="32"/>
      <c r="E583"/>
      <c r="F583"/>
      <c r="G583"/>
      <c r="H583" s="332"/>
    </row>
    <row r="584" spans="2:8" x14ac:dyDescent="0.35">
      <c r="B584" s="32"/>
      <c r="C584" s="32"/>
      <c r="E584"/>
      <c r="F584"/>
      <c r="G584"/>
      <c r="H584" s="332"/>
    </row>
    <row r="585" spans="2:8" x14ac:dyDescent="0.35">
      <c r="B585" s="32"/>
      <c r="C585" s="32"/>
      <c r="E585"/>
      <c r="F585"/>
      <c r="G585"/>
      <c r="H585" s="332"/>
    </row>
    <row r="586" spans="2:8" x14ac:dyDescent="0.35">
      <c r="B586" s="32"/>
      <c r="C586" s="32"/>
      <c r="E586"/>
      <c r="F586"/>
      <c r="G586"/>
      <c r="H586" s="332"/>
    </row>
    <row r="587" spans="2:8" x14ac:dyDescent="0.35">
      <c r="B587" s="32"/>
      <c r="C587" s="32"/>
      <c r="E587"/>
      <c r="F587"/>
      <c r="G587"/>
      <c r="H587" s="332"/>
    </row>
    <row r="588" spans="2:8" x14ac:dyDescent="0.35">
      <c r="B588" s="32"/>
      <c r="C588" s="32"/>
      <c r="E588"/>
      <c r="F588"/>
      <c r="G588"/>
      <c r="H588" s="332"/>
    </row>
    <row r="589" spans="2:8" x14ac:dyDescent="0.35">
      <c r="B589" s="32"/>
      <c r="C589" s="32"/>
      <c r="E589"/>
      <c r="F589"/>
      <c r="G589"/>
      <c r="H589" s="332"/>
    </row>
    <row r="590" spans="2:8" x14ac:dyDescent="0.35">
      <c r="B590" s="32"/>
      <c r="C590" s="32"/>
      <c r="E590"/>
      <c r="F590"/>
      <c r="G590"/>
      <c r="H590" s="332"/>
    </row>
    <row r="591" spans="2:8" x14ac:dyDescent="0.35">
      <c r="B591" s="32"/>
      <c r="C591" s="32"/>
      <c r="E591"/>
      <c r="F591"/>
      <c r="G591"/>
      <c r="H591" s="332"/>
    </row>
    <row r="592" spans="2:8" x14ac:dyDescent="0.35">
      <c r="B592" s="32"/>
      <c r="C592" s="32"/>
      <c r="E592"/>
      <c r="F592"/>
      <c r="G592"/>
      <c r="H592" s="332"/>
    </row>
    <row r="593" spans="2:8" x14ac:dyDescent="0.35">
      <c r="B593" s="32"/>
      <c r="C593" s="32"/>
      <c r="E593"/>
      <c r="F593"/>
      <c r="G593"/>
      <c r="H593" s="332"/>
    </row>
    <row r="594" spans="2:8" x14ac:dyDescent="0.35">
      <c r="B594" s="32"/>
      <c r="C594" s="32"/>
      <c r="E594"/>
      <c r="F594"/>
      <c r="G594"/>
      <c r="H594" s="332"/>
    </row>
    <row r="595" spans="2:8" x14ac:dyDescent="0.35">
      <c r="B595" s="32"/>
      <c r="C595" s="32"/>
      <c r="E595"/>
      <c r="F595"/>
      <c r="G595"/>
      <c r="H595" s="332"/>
    </row>
    <row r="596" spans="2:8" x14ac:dyDescent="0.35">
      <c r="B596" s="32"/>
      <c r="C596" s="32"/>
      <c r="E596"/>
      <c r="F596"/>
      <c r="G596"/>
      <c r="H596" s="332"/>
    </row>
    <row r="597" spans="2:8" x14ac:dyDescent="0.35">
      <c r="B597" s="32"/>
      <c r="C597" s="32"/>
      <c r="E597"/>
      <c r="F597"/>
      <c r="G597"/>
      <c r="H597" s="332"/>
    </row>
    <row r="598" spans="2:8" x14ac:dyDescent="0.35">
      <c r="B598" s="32"/>
      <c r="C598" s="32"/>
      <c r="E598"/>
      <c r="F598"/>
      <c r="G598"/>
      <c r="H598" s="332"/>
    </row>
    <row r="599" spans="2:8" x14ac:dyDescent="0.35">
      <c r="B599" s="32"/>
      <c r="C599" s="32"/>
      <c r="E599"/>
      <c r="F599"/>
      <c r="G599"/>
      <c r="H599" s="332"/>
    </row>
    <row r="600" spans="2:8" x14ac:dyDescent="0.35">
      <c r="B600" s="32"/>
      <c r="C600" s="32"/>
      <c r="E600"/>
      <c r="F600"/>
      <c r="G600"/>
      <c r="H600" s="332"/>
    </row>
    <row r="601" spans="2:8" x14ac:dyDescent="0.35">
      <c r="B601" s="32"/>
      <c r="C601" s="32"/>
      <c r="E601"/>
      <c r="F601"/>
      <c r="G601"/>
      <c r="H601" s="332"/>
    </row>
    <row r="602" spans="2:8" x14ac:dyDescent="0.35">
      <c r="B602" s="32"/>
      <c r="C602" s="32"/>
      <c r="E602"/>
      <c r="F602"/>
      <c r="G602"/>
      <c r="H602" s="332"/>
    </row>
    <row r="603" spans="2:8" x14ac:dyDescent="0.35">
      <c r="B603" s="32"/>
      <c r="C603" s="32"/>
      <c r="E603"/>
      <c r="F603"/>
      <c r="G603"/>
      <c r="H603" s="332"/>
    </row>
    <row r="604" spans="2:8" x14ac:dyDescent="0.35">
      <c r="B604" s="32"/>
      <c r="C604" s="32"/>
      <c r="E604"/>
      <c r="F604"/>
      <c r="G604"/>
      <c r="H604" s="332"/>
    </row>
    <row r="605" spans="2:8" x14ac:dyDescent="0.35">
      <c r="B605" s="32"/>
      <c r="C605" s="32"/>
      <c r="E605"/>
      <c r="F605"/>
      <c r="G605"/>
      <c r="H605" s="332"/>
    </row>
    <row r="606" spans="2:8" x14ac:dyDescent="0.35">
      <c r="B606" s="32"/>
      <c r="C606" s="32"/>
      <c r="E606"/>
      <c r="F606"/>
      <c r="G606"/>
      <c r="H606" s="332"/>
    </row>
    <row r="607" spans="2:8" x14ac:dyDescent="0.35">
      <c r="B607" s="32"/>
      <c r="C607" s="32"/>
      <c r="E607"/>
      <c r="F607"/>
      <c r="G607"/>
      <c r="H607" s="332"/>
    </row>
    <row r="608" spans="2:8" x14ac:dyDescent="0.35">
      <c r="B608" s="32"/>
      <c r="C608" s="32"/>
      <c r="E608"/>
      <c r="F608"/>
      <c r="G608"/>
      <c r="H608" s="332"/>
    </row>
    <row r="609" spans="2:8" x14ac:dyDescent="0.35">
      <c r="B609" s="32"/>
      <c r="C609" s="32"/>
      <c r="E609"/>
      <c r="F609"/>
      <c r="G609"/>
      <c r="H609" s="332"/>
    </row>
    <row r="610" spans="2:8" x14ac:dyDescent="0.35">
      <c r="B610" s="32"/>
      <c r="C610" s="32"/>
      <c r="E610"/>
      <c r="F610"/>
      <c r="G610"/>
      <c r="H610" s="332"/>
    </row>
    <row r="611" spans="2:8" x14ac:dyDescent="0.35">
      <c r="B611" s="32"/>
      <c r="C611" s="32"/>
      <c r="E611"/>
      <c r="F611"/>
      <c r="G611"/>
      <c r="H611" s="332"/>
    </row>
    <row r="612" spans="2:8" x14ac:dyDescent="0.35">
      <c r="B612" s="32"/>
      <c r="C612" s="32"/>
      <c r="E612"/>
      <c r="F612"/>
      <c r="G612"/>
      <c r="H612" s="332"/>
    </row>
    <row r="613" spans="2:8" x14ac:dyDescent="0.35">
      <c r="B613" s="32"/>
      <c r="C613" s="32"/>
      <c r="E613"/>
      <c r="F613"/>
      <c r="G613"/>
      <c r="H613" s="332"/>
    </row>
    <row r="614" spans="2:8" x14ac:dyDescent="0.35">
      <c r="B614" s="32"/>
      <c r="C614" s="32"/>
      <c r="E614"/>
      <c r="F614"/>
      <c r="G614"/>
      <c r="H614" s="332"/>
    </row>
    <row r="615" spans="2:8" x14ac:dyDescent="0.35">
      <c r="B615" s="32"/>
      <c r="C615" s="32"/>
      <c r="E615"/>
      <c r="F615"/>
      <c r="G615"/>
      <c r="H615" s="332"/>
    </row>
    <row r="616" spans="2:8" x14ac:dyDescent="0.35">
      <c r="B616" s="32"/>
      <c r="C616" s="32"/>
      <c r="E616"/>
      <c r="F616"/>
      <c r="G616"/>
      <c r="H616" s="332"/>
    </row>
    <row r="617" spans="2:8" x14ac:dyDescent="0.35">
      <c r="B617" s="32"/>
      <c r="C617" s="32"/>
      <c r="E617"/>
      <c r="F617"/>
      <c r="G617"/>
      <c r="H617" s="332"/>
    </row>
    <row r="618" spans="2:8" x14ac:dyDescent="0.35">
      <c r="B618" s="32"/>
      <c r="C618" s="32"/>
      <c r="E618"/>
      <c r="F618"/>
      <c r="G618"/>
      <c r="H618" s="332"/>
    </row>
    <row r="619" spans="2:8" x14ac:dyDescent="0.35">
      <c r="B619" s="32"/>
      <c r="C619" s="32"/>
      <c r="E619"/>
      <c r="F619"/>
      <c r="G619"/>
      <c r="H619" s="332"/>
    </row>
    <row r="620" spans="2:8" x14ac:dyDescent="0.35">
      <c r="B620" s="32"/>
      <c r="C620" s="32"/>
      <c r="E620"/>
      <c r="F620"/>
      <c r="G620"/>
      <c r="H620" s="332"/>
    </row>
    <row r="621" spans="2:8" x14ac:dyDescent="0.35">
      <c r="B621" s="32"/>
      <c r="C621" s="32"/>
      <c r="E621"/>
      <c r="F621"/>
      <c r="G621"/>
      <c r="H621" s="332"/>
    </row>
    <row r="622" spans="2:8" x14ac:dyDescent="0.35">
      <c r="B622" s="32"/>
      <c r="C622" s="32"/>
      <c r="E622"/>
      <c r="F622"/>
      <c r="G622"/>
      <c r="H622" s="332"/>
    </row>
    <row r="623" spans="2:8" x14ac:dyDescent="0.35">
      <c r="B623" s="32"/>
      <c r="C623" s="32"/>
      <c r="E623"/>
      <c r="F623"/>
      <c r="G623"/>
      <c r="H623" s="332"/>
    </row>
    <row r="624" spans="2:8" x14ac:dyDescent="0.35">
      <c r="B624" s="32"/>
      <c r="C624" s="32"/>
      <c r="E624"/>
      <c r="F624"/>
      <c r="G624"/>
      <c r="H624" s="332"/>
    </row>
    <row r="625" spans="2:8" x14ac:dyDescent="0.35">
      <c r="B625" s="32"/>
      <c r="C625" s="32"/>
      <c r="E625"/>
      <c r="F625"/>
      <c r="G625"/>
      <c r="H625" s="332"/>
    </row>
    <row r="626" spans="2:8" x14ac:dyDescent="0.35">
      <c r="B626" s="32"/>
      <c r="C626" s="32"/>
      <c r="E626"/>
      <c r="F626"/>
      <c r="G626"/>
      <c r="H626" s="332"/>
    </row>
    <row r="627" spans="2:8" x14ac:dyDescent="0.35">
      <c r="B627" s="32"/>
      <c r="C627" s="32"/>
      <c r="E627"/>
      <c r="F627"/>
      <c r="G627"/>
      <c r="H627" s="332"/>
    </row>
    <row r="628" spans="2:8" x14ac:dyDescent="0.35">
      <c r="B628" s="32"/>
      <c r="C628" s="32"/>
      <c r="E628"/>
      <c r="F628"/>
      <c r="G628"/>
      <c r="H628" s="332"/>
    </row>
    <row r="629" spans="2:8" x14ac:dyDescent="0.35">
      <c r="B629" s="32"/>
      <c r="C629" s="32"/>
      <c r="E629"/>
      <c r="F629"/>
      <c r="G629"/>
      <c r="H629" s="332"/>
    </row>
    <row r="630" spans="2:8" x14ac:dyDescent="0.35">
      <c r="B630" s="32"/>
      <c r="C630" s="32"/>
      <c r="E630"/>
      <c r="F630"/>
      <c r="G630"/>
      <c r="H630" s="332"/>
    </row>
    <row r="631" spans="2:8" x14ac:dyDescent="0.35">
      <c r="B631" s="32"/>
      <c r="C631" s="32"/>
      <c r="E631"/>
      <c r="F631"/>
      <c r="G631"/>
      <c r="H631" s="332"/>
    </row>
    <row r="632" spans="2:8" x14ac:dyDescent="0.35">
      <c r="B632" s="32"/>
      <c r="C632" s="32"/>
      <c r="E632"/>
      <c r="F632"/>
      <c r="G632"/>
      <c r="H632" s="332"/>
    </row>
    <row r="633" spans="2:8" x14ac:dyDescent="0.35">
      <c r="B633" s="32"/>
      <c r="C633" s="32"/>
      <c r="E633"/>
      <c r="F633"/>
      <c r="G633"/>
      <c r="H633" s="332"/>
    </row>
    <row r="634" spans="2:8" x14ac:dyDescent="0.35">
      <c r="B634" s="32"/>
      <c r="C634" s="32"/>
      <c r="E634"/>
      <c r="F634"/>
      <c r="G634"/>
      <c r="H634" s="332"/>
    </row>
    <row r="635" spans="2:8" x14ac:dyDescent="0.35">
      <c r="B635" s="32"/>
      <c r="C635" s="32"/>
      <c r="E635"/>
      <c r="F635"/>
      <c r="G635"/>
      <c r="H635" s="332"/>
    </row>
    <row r="636" spans="2:8" x14ac:dyDescent="0.35">
      <c r="B636" s="32"/>
      <c r="C636" s="32"/>
      <c r="E636"/>
      <c r="F636"/>
      <c r="G636"/>
      <c r="H636" s="332"/>
    </row>
    <row r="637" spans="2:8" x14ac:dyDescent="0.35">
      <c r="B637" s="32"/>
      <c r="C637" s="32"/>
      <c r="E637"/>
      <c r="F637"/>
      <c r="G637"/>
      <c r="H637" s="332"/>
    </row>
    <row r="638" spans="2:8" x14ac:dyDescent="0.35">
      <c r="B638" s="32"/>
      <c r="C638" s="32"/>
      <c r="E638"/>
      <c r="F638"/>
      <c r="G638"/>
      <c r="H638" s="332"/>
    </row>
    <row r="639" spans="2:8" x14ac:dyDescent="0.35">
      <c r="B639" s="32"/>
      <c r="C639" s="32"/>
      <c r="E639"/>
      <c r="F639"/>
      <c r="G639"/>
      <c r="H639" s="332"/>
    </row>
    <row r="640" spans="2:8" x14ac:dyDescent="0.35">
      <c r="B640" s="32"/>
      <c r="C640" s="32"/>
      <c r="E640"/>
      <c r="F640"/>
      <c r="G640"/>
      <c r="H640" s="332"/>
    </row>
    <row r="641" spans="2:8" x14ac:dyDescent="0.35">
      <c r="B641" s="32"/>
      <c r="C641" s="32"/>
      <c r="E641"/>
      <c r="F641"/>
      <c r="G641"/>
      <c r="H641" s="332"/>
    </row>
    <row r="642" spans="2:8" x14ac:dyDescent="0.35">
      <c r="B642" s="32"/>
      <c r="C642" s="32"/>
      <c r="E642"/>
      <c r="F642"/>
      <c r="G642"/>
      <c r="H642" s="332"/>
    </row>
    <row r="643" spans="2:8" x14ac:dyDescent="0.35">
      <c r="B643" s="32"/>
      <c r="C643" s="32"/>
      <c r="E643"/>
      <c r="F643"/>
      <c r="G643"/>
      <c r="H643" s="332"/>
    </row>
    <row r="644" spans="2:8" x14ac:dyDescent="0.35">
      <c r="B644" s="32"/>
      <c r="C644" s="32"/>
      <c r="E644"/>
      <c r="F644"/>
      <c r="G644"/>
      <c r="H644" s="332"/>
    </row>
    <row r="645" spans="2:8" x14ac:dyDescent="0.35">
      <c r="B645" s="32"/>
      <c r="C645" s="32"/>
      <c r="E645"/>
      <c r="F645"/>
      <c r="G645"/>
      <c r="H645" s="332"/>
    </row>
    <row r="646" spans="2:8" x14ac:dyDescent="0.35">
      <c r="B646" s="32"/>
      <c r="C646" s="32"/>
      <c r="E646"/>
      <c r="F646"/>
      <c r="G646"/>
      <c r="H646" s="332"/>
    </row>
    <row r="647" spans="2:8" x14ac:dyDescent="0.35">
      <c r="B647" s="32"/>
      <c r="C647" s="32"/>
      <c r="E647"/>
      <c r="F647"/>
      <c r="G647"/>
      <c r="H647" s="332"/>
    </row>
    <row r="648" spans="2:8" x14ac:dyDescent="0.35">
      <c r="B648" s="32"/>
      <c r="C648" s="32"/>
      <c r="E648"/>
      <c r="F648"/>
      <c r="G648"/>
      <c r="H648" s="332"/>
    </row>
    <row r="649" spans="2:8" x14ac:dyDescent="0.35">
      <c r="B649" s="32"/>
      <c r="C649" s="32"/>
      <c r="E649"/>
      <c r="F649"/>
      <c r="G649"/>
      <c r="H649" s="332"/>
    </row>
    <row r="650" spans="2:8" x14ac:dyDescent="0.35">
      <c r="B650" s="32"/>
      <c r="C650" s="32"/>
      <c r="E650"/>
      <c r="F650"/>
      <c r="G650"/>
      <c r="H650" s="332"/>
    </row>
    <row r="651" spans="2:8" x14ac:dyDescent="0.35">
      <c r="B651" s="32"/>
      <c r="C651" s="32"/>
      <c r="E651"/>
      <c r="F651"/>
      <c r="G651"/>
      <c r="H651" s="332"/>
    </row>
    <row r="652" spans="2:8" x14ac:dyDescent="0.35">
      <c r="B652" s="32"/>
      <c r="C652" s="32"/>
      <c r="E652"/>
      <c r="F652"/>
      <c r="G652"/>
      <c r="H652" s="332"/>
    </row>
    <row r="653" spans="2:8" x14ac:dyDescent="0.35">
      <c r="B653" s="32"/>
      <c r="C653" s="32"/>
      <c r="E653"/>
      <c r="F653"/>
      <c r="G653"/>
      <c r="H653" s="332"/>
    </row>
    <row r="654" spans="2:8" x14ac:dyDescent="0.35">
      <c r="B654" s="32"/>
      <c r="C654" s="32"/>
      <c r="E654"/>
      <c r="F654"/>
      <c r="G654"/>
      <c r="H654" s="332"/>
    </row>
    <row r="655" spans="2:8" x14ac:dyDescent="0.35">
      <c r="B655" s="32"/>
      <c r="C655" s="32"/>
      <c r="E655"/>
      <c r="F655"/>
      <c r="G655"/>
      <c r="H655" s="332"/>
    </row>
    <row r="656" spans="2:8" x14ac:dyDescent="0.35">
      <c r="B656" s="32"/>
      <c r="C656" s="32"/>
      <c r="E656"/>
      <c r="F656"/>
      <c r="G656"/>
      <c r="H656" s="332"/>
    </row>
    <row r="657" spans="2:8" x14ac:dyDescent="0.35">
      <c r="B657" s="32"/>
      <c r="C657" s="32"/>
      <c r="E657"/>
      <c r="F657"/>
      <c r="G657"/>
      <c r="H657" s="332"/>
    </row>
    <row r="658" spans="2:8" x14ac:dyDescent="0.35">
      <c r="B658" s="32"/>
      <c r="C658" s="32"/>
      <c r="E658"/>
      <c r="F658"/>
      <c r="G658"/>
      <c r="H658" s="332"/>
    </row>
    <row r="659" spans="2:8" x14ac:dyDescent="0.35">
      <c r="B659" s="32"/>
      <c r="C659" s="32"/>
      <c r="E659"/>
      <c r="F659"/>
      <c r="G659"/>
      <c r="H659" s="332"/>
    </row>
    <row r="660" spans="2:8" x14ac:dyDescent="0.35">
      <c r="B660" s="32"/>
      <c r="C660" s="32"/>
      <c r="E660"/>
      <c r="F660"/>
      <c r="G660"/>
      <c r="H660" s="332"/>
    </row>
    <row r="661" spans="2:8" x14ac:dyDescent="0.35">
      <c r="B661" s="32"/>
      <c r="C661" s="32"/>
      <c r="E661"/>
      <c r="F661"/>
      <c r="G661"/>
      <c r="H661" s="332"/>
    </row>
    <row r="662" spans="2:8" x14ac:dyDescent="0.35">
      <c r="B662" s="32"/>
      <c r="C662" s="32"/>
      <c r="E662"/>
      <c r="F662"/>
      <c r="G662"/>
      <c r="H662" s="332"/>
    </row>
    <row r="663" spans="2:8" x14ac:dyDescent="0.35">
      <c r="B663" s="32"/>
      <c r="C663" s="32"/>
      <c r="E663"/>
      <c r="F663"/>
      <c r="G663"/>
      <c r="H663" s="332"/>
    </row>
    <row r="664" spans="2:8" x14ac:dyDescent="0.35">
      <c r="B664" s="32"/>
      <c r="C664" s="32"/>
      <c r="E664"/>
      <c r="F664"/>
      <c r="G664"/>
      <c r="H664" s="332"/>
    </row>
    <row r="665" spans="2:8" x14ac:dyDescent="0.35">
      <c r="B665" s="32"/>
      <c r="C665" s="32"/>
      <c r="E665"/>
      <c r="F665"/>
      <c r="G665"/>
      <c r="H665" s="332"/>
    </row>
    <row r="666" spans="2:8" x14ac:dyDescent="0.35">
      <c r="B666" s="32"/>
      <c r="C666" s="32"/>
      <c r="E666"/>
      <c r="F666"/>
      <c r="G666"/>
      <c r="H666" s="332"/>
    </row>
    <row r="667" spans="2:8" x14ac:dyDescent="0.35">
      <c r="B667" s="32"/>
      <c r="C667" s="32"/>
      <c r="E667"/>
      <c r="F667"/>
      <c r="G667"/>
      <c r="H667" s="332"/>
    </row>
    <row r="668" spans="2:8" x14ac:dyDescent="0.35">
      <c r="B668" s="32"/>
      <c r="C668" s="32"/>
      <c r="E668"/>
      <c r="F668"/>
      <c r="G668"/>
      <c r="H668" s="332"/>
    </row>
    <row r="669" spans="2:8" x14ac:dyDescent="0.35">
      <c r="B669" s="32"/>
      <c r="C669" s="32"/>
      <c r="E669"/>
      <c r="F669"/>
      <c r="G669"/>
      <c r="H669" s="332"/>
    </row>
    <row r="670" spans="2:8" x14ac:dyDescent="0.35">
      <c r="B670" s="32"/>
      <c r="C670" s="32"/>
      <c r="E670"/>
      <c r="F670"/>
      <c r="G670"/>
      <c r="H670" s="332"/>
    </row>
    <row r="671" spans="2:8" x14ac:dyDescent="0.35">
      <c r="B671" s="32"/>
      <c r="C671" s="32"/>
      <c r="E671"/>
      <c r="F671"/>
      <c r="G671"/>
      <c r="H671" s="332"/>
    </row>
    <row r="672" spans="2:8" x14ac:dyDescent="0.35">
      <c r="B672" s="32"/>
      <c r="C672" s="32"/>
      <c r="E672"/>
      <c r="F672"/>
      <c r="G672"/>
      <c r="H672" s="332"/>
    </row>
    <row r="673" spans="2:8" x14ac:dyDescent="0.35">
      <c r="B673" s="32"/>
      <c r="C673" s="32"/>
      <c r="E673"/>
      <c r="F673"/>
      <c r="G673"/>
      <c r="H673" s="332"/>
    </row>
    <row r="674" spans="2:8" x14ac:dyDescent="0.35">
      <c r="B674" s="32"/>
      <c r="C674" s="32"/>
      <c r="E674"/>
      <c r="F674"/>
      <c r="G674"/>
      <c r="H674" s="332"/>
    </row>
    <row r="675" spans="2:8" x14ac:dyDescent="0.35">
      <c r="B675" s="32"/>
      <c r="C675" s="32"/>
      <c r="E675"/>
      <c r="F675"/>
      <c r="G675"/>
      <c r="H675" s="332"/>
    </row>
    <row r="676" spans="2:8" x14ac:dyDescent="0.35">
      <c r="B676" s="32"/>
      <c r="C676" s="32"/>
      <c r="E676"/>
      <c r="F676"/>
      <c r="G676"/>
      <c r="H676" s="332"/>
    </row>
    <row r="677" spans="2:8" x14ac:dyDescent="0.35">
      <c r="B677" s="32"/>
      <c r="C677" s="32"/>
      <c r="E677"/>
      <c r="F677"/>
      <c r="G677"/>
      <c r="H677" s="332"/>
    </row>
    <row r="678" spans="2:8" x14ac:dyDescent="0.35">
      <c r="B678" s="32"/>
      <c r="C678" s="32"/>
      <c r="E678"/>
      <c r="F678"/>
      <c r="G678"/>
      <c r="H678" s="332"/>
    </row>
    <row r="679" spans="2:8" x14ac:dyDescent="0.35">
      <c r="B679" s="32"/>
      <c r="C679" s="32"/>
      <c r="E679"/>
      <c r="F679"/>
      <c r="G679"/>
      <c r="H679" s="332"/>
    </row>
    <row r="680" spans="2:8" x14ac:dyDescent="0.35">
      <c r="B680" s="32"/>
      <c r="C680" s="32"/>
      <c r="E680"/>
      <c r="F680"/>
      <c r="G680"/>
      <c r="H680" s="332"/>
    </row>
    <row r="681" spans="2:8" x14ac:dyDescent="0.35">
      <c r="B681" s="32"/>
      <c r="C681" s="32"/>
      <c r="E681"/>
      <c r="F681"/>
      <c r="G681"/>
      <c r="H681" s="332"/>
    </row>
    <row r="682" spans="2:8" x14ac:dyDescent="0.35">
      <c r="B682" s="32"/>
      <c r="C682" s="32"/>
      <c r="E682"/>
      <c r="F682"/>
      <c r="G682"/>
      <c r="H682" s="332"/>
    </row>
    <row r="683" spans="2:8" x14ac:dyDescent="0.35">
      <c r="B683" s="32"/>
      <c r="C683" s="32"/>
      <c r="E683"/>
      <c r="F683"/>
      <c r="G683"/>
      <c r="H683" s="332"/>
    </row>
    <row r="684" spans="2:8" x14ac:dyDescent="0.35">
      <c r="B684" s="32"/>
      <c r="C684" s="32"/>
      <c r="E684"/>
      <c r="F684"/>
      <c r="G684"/>
      <c r="H684" s="332"/>
    </row>
    <row r="685" spans="2:8" x14ac:dyDescent="0.35">
      <c r="B685" s="32"/>
      <c r="C685" s="32"/>
      <c r="E685"/>
      <c r="F685"/>
      <c r="G685"/>
      <c r="H685" s="332"/>
    </row>
    <row r="686" spans="2:8" x14ac:dyDescent="0.35">
      <c r="B686" s="32"/>
      <c r="C686" s="32"/>
      <c r="E686"/>
      <c r="F686"/>
      <c r="G686"/>
      <c r="H686" s="332"/>
    </row>
    <row r="687" spans="2:8" x14ac:dyDescent="0.35">
      <c r="B687" s="32"/>
      <c r="C687" s="32"/>
      <c r="E687"/>
      <c r="F687"/>
      <c r="G687"/>
      <c r="H687" s="332"/>
    </row>
    <row r="688" spans="2:8" x14ac:dyDescent="0.35">
      <c r="B688" s="32"/>
      <c r="C688" s="32"/>
      <c r="E688"/>
      <c r="F688"/>
      <c r="G688"/>
      <c r="H688" s="332"/>
    </row>
    <row r="689" spans="2:8" x14ac:dyDescent="0.35">
      <c r="B689" s="32"/>
      <c r="C689" s="32"/>
      <c r="E689"/>
      <c r="F689"/>
      <c r="G689"/>
      <c r="H689" s="332"/>
    </row>
    <row r="690" spans="2:8" x14ac:dyDescent="0.35">
      <c r="B690" s="32"/>
      <c r="C690" s="32"/>
      <c r="E690"/>
      <c r="F690"/>
      <c r="G690"/>
      <c r="H690" s="332"/>
    </row>
    <row r="691" spans="2:8" x14ac:dyDescent="0.35">
      <c r="B691" s="32"/>
      <c r="C691" s="32"/>
      <c r="E691"/>
      <c r="F691"/>
      <c r="G691"/>
      <c r="H691" s="332"/>
    </row>
    <row r="692" spans="2:8" x14ac:dyDescent="0.35">
      <c r="B692" s="32"/>
      <c r="C692" s="32"/>
      <c r="E692"/>
      <c r="F692"/>
      <c r="G692"/>
      <c r="H692" s="332"/>
    </row>
    <row r="693" spans="2:8" x14ac:dyDescent="0.35">
      <c r="B693" s="32"/>
      <c r="C693" s="32"/>
      <c r="E693"/>
      <c r="F693"/>
      <c r="G693"/>
      <c r="H693" s="332"/>
    </row>
    <row r="694" spans="2:8" x14ac:dyDescent="0.35">
      <c r="B694" s="32"/>
      <c r="C694" s="32"/>
      <c r="E694"/>
      <c r="F694"/>
      <c r="G694"/>
      <c r="H694" s="332"/>
    </row>
    <row r="695" spans="2:8" x14ac:dyDescent="0.35">
      <c r="B695" s="32"/>
      <c r="C695" s="32"/>
      <c r="E695"/>
      <c r="F695"/>
      <c r="G695"/>
      <c r="H695" s="332"/>
    </row>
    <row r="696" spans="2:8" x14ac:dyDescent="0.35">
      <c r="B696" s="32"/>
      <c r="C696" s="32"/>
      <c r="E696"/>
      <c r="F696"/>
      <c r="G696"/>
      <c r="H696" s="332"/>
    </row>
    <row r="697" spans="2:8" x14ac:dyDescent="0.35">
      <c r="B697" s="32"/>
      <c r="C697" s="32"/>
      <c r="E697"/>
      <c r="F697"/>
      <c r="G697"/>
      <c r="H697" s="332"/>
    </row>
    <row r="698" spans="2:8" x14ac:dyDescent="0.35">
      <c r="B698" s="32"/>
      <c r="C698" s="32"/>
      <c r="E698"/>
      <c r="F698"/>
      <c r="G698"/>
      <c r="H698" s="332"/>
    </row>
    <row r="699" spans="2:8" x14ac:dyDescent="0.35">
      <c r="B699" s="32"/>
      <c r="C699" s="32"/>
      <c r="E699"/>
      <c r="F699"/>
      <c r="G699"/>
      <c r="H699" s="332"/>
    </row>
    <row r="700" spans="2:8" x14ac:dyDescent="0.35">
      <c r="B700" s="32"/>
      <c r="C700" s="32"/>
      <c r="E700"/>
      <c r="F700"/>
      <c r="G700"/>
      <c r="H700" s="332"/>
    </row>
    <row r="701" spans="2:8" x14ac:dyDescent="0.35">
      <c r="B701" s="32"/>
      <c r="C701" s="32"/>
      <c r="E701"/>
      <c r="F701"/>
      <c r="G701"/>
      <c r="H701" s="332"/>
    </row>
    <row r="702" spans="2:8" x14ac:dyDescent="0.35">
      <c r="B702" s="32"/>
      <c r="C702" s="32"/>
      <c r="E702"/>
      <c r="F702"/>
      <c r="G702"/>
      <c r="H702" s="332"/>
    </row>
    <row r="703" spans="2:8" x14ac:dyDescent="0.35">
      <c r="B703" s="32"/>
      <c r="C703" s="32"/>
      <c r="E703"/>
      <c r="F703"/>
      <c r="G703"/>
      <c r="H703" s="332"/>
    </row>
    <row r="704" spans="2:8" x14ac:dyDescent="0.35">
      <c r="B704" s="32"/>
      <c r="C704" s="32"/>
      <c r="E704"/>
      <c r="F704"/>
      <c r="G704"/>
      <c r="H704" s="332"/>
    </row>
    <row r="705" spans="2:8" x14ac:dyDescent="0.35">
      <c r="B705" s="32"/>
      <c r="C705" s="32"/>
      <c r="E705"/>
      <c r="F705"/>
      <c r="G705"/>
      <c r="H705" s="332"/>
    </row>
    <row r="706" spans="2:8" x14ac:dyDescent="0.35">
      <c r="B706" s="32"/>
      <c r="C706" s="32"/>
      <c r="E706"/>
      <c r="F706"/>
      <c r="G706"/>
      <c r="H706" s="332"/>
    </row>
    <row r="707" spans="2:8" x14ac:dyDescent="0.35">
      <c r="B707" s="32"/>
      <c r="C707" s="32"/>
      <c r="E707"/>
      <c r="F707"/>
      <c r="G707"/>
      <c r="H707" s="332"/>
    </row>
    <row r="708" spans="2:8" x14ac:dyDescent="0.35">
      <c r="B708" s="32"/>
      <c r="C708" s="32"/>
      <c r="E708"/>
      <c r="F708"/>
      <c r="G708"/>
      <c r="H708" s="332"/>
    </row>
    <row r="709" spans="2:8" x14ac:dyDescent="0.35">
      <c r="B709" s="32"/>
      <c r="C709" s="32"/>
      <c r="E709"/>
      <c r="F709"/>
      <c r="G709"/>
      <c r="H709" s="332"/>
    </row>
    <row r="710" spans="2:8" x14ac:dyDescent="0.35">
      <c r="B710" s="32"/>
      <c r="C710" s="32"/>
      <c r="E710"/>
      <c r="F710"/>
      <c r="G710"/>
      <c r="H710" s="332"/>
    </row>
    <row r="711" spans="2:8" x14ac:dyDescent="0.35">
      <c r="B711" s="32"/>
      <c r="C711" s="32"/>
      <c r="E711"/>
      <c r="F711"/>
      <c r="G711"/>
      <c r="H711" s="332"/>
    </row>
    <row r="712" spans="2:8" x14ac:dyDescent="0.35">
      <c r="B712" s="32"/>
      <c r="C712" s="32"/>
      <c r="E712"/>
      <c r="F712"/>
      <c r="G712"/>
      <c r="H712" s="332"/>
    </row>
    <row r="713" spans="2:8" x14ac:dyDescent="0.35">
      <c r="B713" s="32"/>
      <c r="C713" s="32"/>
      <c r="E713"/>
      <c r="F713"/>
      <c r="G713"/>
      <c r="H713" s="332"/>
    </row>
    <row r="714" spans="2:8" x14ac:dyDescent="0.35">
      <c r="B714" s="32"/>
      <c r="C714" s="32"/>
      <c r="E714"/>
      <c r="F714"/>
      <c r="G714"/>
      <c r="H714" s="332"/>
    </row>
    <row r="715" spans="2:8" x14ac:dyDescent="0.35">
      <c r="B715" s="32"/>
      <c r="C715" s="32"/>
      <c r="E715"/>
      <c r="F715"/>
      <c r="G715"/>
      <c r="H715" s="332"/>
    </row>
    <row r="716" spans="2:8" x14ac:dyDescent="0.35">
      <c r="B716" s="32"/>
      <c r="C716" s="32"/>
      <c r="E716"/>
      <c r="F716"/>
      <c r="G716"/>
      <c r="H716" s="332"/>
    </row>
    <row r="717" spans="2:8" x14ac:dyDescent="0.35">
      <c r="B717" s="32"/>
      <c r="C717" s="32"/>
      <c r="E717"/>
      <c r="F717"/>
      <c r="G717"/>
      <c r="H717" s="332"/>
    </row>
    <row r="718" spans="2:8" x14ac:dyDescent="0.35">
      <c r="B718" s="32"/>
      <c r="C718" s="32"/>
      <c r="E718"/>
      <c r="F718"/>
      <c r="G718"/>
      <c r="H718" s="332"/>
    </row>
    <row r="719" spans="2:8" x14ac:dyDescent="0.35">
      <c r="B719" s="32"/>
      <c r="C719" s="32"/>
      <c r="E719"/>
      <c r="F719"/>
      <c r="G719"/>
      <c r="H719" s="332"/>
    </row>
    <row r="720" spans="2:8" x14ac:dyDescent="0.35">
      <c r="B720" s="32"/>
      <c r="C720" s="32"/>
      <c r="E720"/>
      <c r="F720"/>
      <c r="G720"/>
      <c r="H720" s="332"/>
    </row>
    <row r="721" spans="2:8" x14ac:dyDescent="0.35">
      <c r="B721" s="32"/>
      <c r="C721" s="32"/>
      <c r="E721"/>
      <c r="F721"/>
      <c r="G721"/>
      <c r="H721" s="332"/>
    </row>
    <row r="722" spans="2:8" x14ac:dyDescent="0.35">
      <c r="B722" s="32"/>
      <c r="C722" s="32"/>
      <c r="E722"/>
      <c r="F722"/>
      <c r="G722"/>
      <c r="H722" s="332"/>
    </row>
    <row r="723" spans="2:8" x14ac:dyDescent="0.35">
      <c r="B723" s="32"/>
      <c r="C723" s="32"/>
      <c r="E723"/>
      <c r="F723"/>
      <c r="G723"/>
      <c r="H723" s="332"/>
    </row>
    <row r="724" spans="2:8" x14ac:dyDescent="0.35">
      <c r="B724" s="32"/>
      <c r="C724" s="32"/>
      <c r="E724"/>
      <c r="F724"/>
      <c r="G724"/>
      <c r="H724" s="332"/>
    </row>
    <row r="725" spans="2:8" x14ac:dyDescent="0.35">
      <c r="B725" s="32"/>
      <c r="C725" s="32"/>
      <c r="E725"/>
      <c r="F725"/>
      <c r="G725"/>
      <c r="H725" s="332"/>
    </row>
    <row r="726" spans="2:8" x14ac:dyDescent="0.35">
      <c r="B726" s="32"/>
      <c r="C726" s="32"/>
      <c r="E726"/>
      <c r="F726"/>
      <c r="G726"/>
      <c r="H726" s="332"/>
    </row>
    <row r="727" spans="2:8" x14ac:dyDescent="0.35">
      <c r="B727" s="32"/>
      <c r="C727" s="32"/>
      <c r="E727"/>
      <c r="F727"/>
      <c r="G727"/>
      <c r="H727" s="332"/>
    </row>
    <row r="728" spans="2:8" x14ac:dyDescent="0.35">
      <c r="B728" s="32"/>
      <c r="C728" s="32"/>
      <c r="E728"/>
      <c r="F728"/>
      <c r="G728"/>
      <c r="H728" s="332"/>
    </row>
    <row r="729" spans="2:8" x14ac:dyDescent="0.35">
      <c r="B729" s="32"/>
      <c r="C729" s="32"/>
      <c r="E729"/>
      <c r="F729"/>
      <c r="G729"/>
      <c r="H729" s="332"/>
    </row>
    <row r="730" spans="2:8" x14ac:dyDescent="0.35">
      <c r="B730" s="32"/>
      <c r="C730" s="32"/>
      <c r="E730"/>
      <c r="F730"/>
      <c r="G730"/>
      <c r="H730" s="332"/>
    </row>
    <row r="731" spans="2:8" x14ac:dyDescent="0.35">
      <c r="B731" s="32"/>
      <c r="C731" s="32"/>
      <c r="E731"/>
      <c r="F731"/>
      <c r="G731"/>
      <c r="H731" s="332"/>
    </row>
    <row r="732" spans="2:8" x14ac:dyDescent="0.35">
      <c r="B732" s="32"/>
      <c r="C732" s="32"/>
      <c r="E732"/>
      <c r="F732"/>
      <c r="G732"/>
      <c r="H732" s="332"/>
    </row>
    <row r="733" spans="2:8" x14ac:dyDescent="0.35">
      <c r="B733" s="32"/>
      <c r="C733" s="32"/>
      <c r="E733"/>
      <c r="F733"/>
      <c r="G733"/>
      <c r="H733" s="332"/>
    </row>
    <row r="734" spans="2:8" x14ac:dyDescent="0.35">
      <c r="B734" s="32"/>
      <c r="C734" s="32"/>
      <c r="E734"/>
      <c r="F734"/>
      <c r="G734"/>
      <c r="H734" s="332"/>
    </row>
    <row r="735" spans="2:8" x14ac:dyDescent="0.35">
      <c r="B735" s="32"/>
      <c r="C735" s="32"/>
      <c r="E735"/>
      <c r="F735"/>
      <c r="G735"/>
      <c r="H735" s="332"/>
    </row>
    <row r="736" spans="2:8" x14ac:dyDescent="0.35">
      <c r="B736" s="32"/>
      <c r="C736" s="32"/>
      <c r="E736"/>
      <c r="F736"/>
      <c r="G736"/>
      <c r="H736" s="332"/>
    </row>
    <row r="737" spans="2:8" x14ac:dyDescent="0.35">
      <c r="B737" s="32"/>
      <c r="C737" s="32"/>
      <c r="E737"/>
      <c r="F737"/>
      <c r="G737"/>
      <c r="H737" s="332"/>
    </row>
    <row r="738" spans="2:8" x14ac:dyDescent="0.35">
      <c r="B738" s="32"/>
      <c r="C738" s="32"/>
      <c r="E738"/>
      <c r="F738"/>
      <c r="G738"/>
      <c r="H738" s="332"/>
    </row>
    <row r="739" spans="2:8" x14ac:dyDescent="0.35">
      <c r="B739" s="32"/>
      <c r="C739" s="32"/>
      <c r="E739"/>
      <c r="F739"/>
      <c r="G739"/>
      <c r="H739" s="332"/>
    </row>
    <row r="740" spans="2:8" x14ac:dyDescent="0.35">
      <c r="B740" s="32"/>
      <c r="C740" s="32"/>
      <c r="E740"/>
      <c r="F740"/>
      <c r="G740"/>
      <c r="H740" s="332"/>
    </row>
    <row r="741" spans="2:8" x14ac:dyDescent="0.35">
      <c r="B741" s="32"/>
      <c r="C741" s="32"/>
      <c r="E741"/>
      <c r="F741"/>
      <c r="G741"/>
      <c r="H741" s="332"/>
    </row>
    <row r="742" spans="2:8" x14ac:dyDescent="0.35">
      <c r="B742" s="32"/>
      <c r="C742" s="32"/>
      <c r="E742"/>
      <c r="F742"/>
      <c r="G742"/>
      <c r="H742" s="332"/>
    </row>
    <row r="743" spans="2:8" x14ac:dyDescent="0.35">
      <c r="B743" s="32"/>
      <c r="C743" s="32"/>
      <c r="E743"/>
      <c r="F743"/>
      <c r="G743"/>
      <c r="H743" s="332"/>
    </row>
    <row r="744" spans="2:8" x14ac:dyDescent="0.35">
      <c r="B744" s="32"/>
      <c r="C744" s="32"/>
      <c r="E744"/>
      <c r="F744"/>
      <c r="G744"/>
      <c r="H744" s="332"/>
    </row>
    <row r="745" spans="2:8" x14ac:dyDescent="0.35">
      <c r="B745" s="32"/>
      <c r="C745" s="32"/>
      <c r="E745"/>
      <c r="F745"/>
      <c r="G745"/>
      <c r="H745" s="332"/>
    </row>
    <row r="746" spans="2:8" x14ac:dyDescent="0.35">
      <c r="B746" s="32"/>
      <c r="C746" s="32"/>
      <c r="E746"/>
      <c r="F746"/>
      <c r="G746"/>
      <c r="H746" s="332"/>
    </row>
    <row r="747" spans="2:8" x14ac:dyDescent="0.35">
      <c r="B747" s="32"/>
      <c r="C747" s="32"/>
      <c r="E747"/>
      <c r="F747"/>
      <c r="G747"/>
      <c r="H747" s="332"/>
    </row>
    <row r="748" spans="2:8" x14ac:dyDescent="0.35">
      <c r="B748" s="32"/>
      <c r="C748" s="32"/>
      <c r="E748"/>
      <c r="F748"/>
      <c r="G748"/>
      <c r="H748" s="332"/>
    </row>
    <row r="749" spans="2:8" x14ac:dyDescent="0.35">
      <c r="B749" s="32"/>
      <c r="C749" s="32"/>
      <c r="E749"/>
      <c r="F749"/>
      <c r="G749"/>
      <c r="H749" s="332"/>
    </row>
    <row r="750" spans="2:8" x14ac:dyDescent="0.35">
      <c r="B750" s="32"/>
      <c r="C750" s="32"/>
      <c r="E750"/>
      <c r="F750"/>
      <c r="G750"/>
      <c r="H750" s="332"/>
    </row>
    <row r="751" spans="2:8" x14ac:dyDescent="0.35">
      <c r="B751" s="32"/>
      <c r="C751" s="32"/>
      <c r="E751"/>
      <c r="F751"/>
      <c r="G751"/>
      <c r="H751" s="332"/>
    </row>
    <row r="752" spans="2:8" x14ac:dyDescent="0.35">
      <c r="B752" s="32"/>
      <c r="C752" s="32"/>
      <c r="E752"/>
      <c r="F752"/>
      <c r="G752"/>
      <c r="H752" s="332"/>
    </row>
    <row r="753" spans="2:8" x14ac:dyDescent="0.35">
      <c r="B753" s="32"/>
      <c r="C753" s="32"/>
      <c r="E753"/>
      <c r="F753"/>
      <c r="G753"/>
      <c r="H753" s="332"/>
    </row>
    <row r="754" spans="2:8" x14ac:dyDescent="0.35">
      <c r="B754" s="32"/>
      <c r="C754" s="32"/>
      <c r="E754"/>
      <c r="F754"/>
      <c r="G754"/>
      <c r="H754" s="332"/>
    </row>
    <row r="755" spans="2:8" x14ac:dyDescent="0.35">
      <c r="B755" s="32"/>
      <c r="C755" s="32"/>
      <c r="E755"/>
      <c r="F755"/>
      <c r="G755"/>
      <c r="H755" s="332"/>
    </row>
    <row r="756" spans="2:8" x14ac:dyDescent="0.35">
      <c r="B756" s="32"/>
      <c r="C756" s="32"/>
      <c r="E756"/>
      <c r="F756"/>
      <c r="G756"/>
      <c r="H756" s="332"/>
    </row>
    <row r="757" spans="2:8" x14ac:dyDescent="0.35">
      <c r="B757" s="32"/>
      <c r="C757" s="32"/>
      <c r="E757"/>
      <c r="F757"/>
      <c r="G757"/>
      <c r="H757" s="332"/>
    </row>
    <row r="758" spans="2:8" x14ac:dyDescent="0.35">
      <c r="B758" s="32"/>
      <c r="C758" s="32"/>
      <c r="E758"/>
      <c r="F758"/>
      <c r="G758"/>
      <c r="H758" s="332"/>
    </row>
    <row r="759" spans="2:8" x14ac:dyDescent="0.35">
      <c r="B759" s="32"/>
      <c r="C759" s="32"/>
      <c r="E759"/>
      <c r="F759"/>
      <c r="G759"/>
      <c r="H759" s="332"/>
    </row>
    <row r="760" spans="2:8" x14ac:dyDescent="0.35">
      <c r="B760" s="32"/>
      <c r="C760" s="32"/>
      <c r="E760"/>
      <c r="F760"/>
      <c r="G760"/>
      <c r="H760" s="332"/>
    </row>
    <row r="761" spans="2:8" x14ac:dyDescent="0.35">
      <c r="B761" s="32"/>
      <c r="C761" s="32"/>
      <c r="E761"/>
      <c r="F761"/>
      <c r="G761"/>
      <c r="H761" s="332"/>
    </row>
    <row r="762" spans="2:8" x14ac:dyDescent="0.35">
      <c r="B762" s="32"/>
      <c r="C762" s="32"/>
      <c r="E762"/>
      <c r="F762"/>
      <c r="G762"/>
      <c r="H762" s="332"/>
    </row>
    <row r="763" spans="2:8" x14ac:dyDescent="0.35">
      <c r="B763" s="32"/>
      <c r="C763" s="32"/>
      <c r="E763"/>
      <c r="F763"/>
      <c r="G763"/>
      <c r="H763" s="332"/>
    </row>
    <row r="764" spans="2:8" x14ac:dyDescent="0.35">
      <c r="B764" s="32"/>
      <c r="C764" s="32"/>
      <c r="E764"/>
      <c r="F764"/>
      <c r="G764"/>
      <c r="H764" s="332"/>
    </row>
    <row r="765" spans="2:8" x14ac:dyDescent="0.35">
      <c r="B765" s="32"/>
      <c r="C765" s="32"/>
      <c r="E765"/>
      <c r="F765"/>
      <c r="G765"/>
      <c r="H765" s="332"/>
    </row>
    <row r="766" spans="2:8" x14ac:dyDescent="0.35">
      <c r="B766" s="32"/>
      <c r="C766" s="32"/>
      <c r="E766"/>
      <c r="F766"/>
      <c r="G766"/>
      <c r="H766" s="332"/>
    </row>
    <row r="767" spans="2:8" x14ac:dyDescent="0.35">
      <c r="B767" s="32"/>
      <c r="C767" s="32"/>
      <c r="E767"/>
      <c r="F767"/>
      <c r="G767"/>
      <c r="H767" s="332"/>
    </row>
    <row r="768" spans="2:8" x14ac:dyDescent="0.35">
      <c r="B768" s="32"/>
      <c r="C768" s="32"/>
      <c r="E768"/>
      <c r="F768"/>
      <c r="G768"/>
      <c r="H768" s="332"/>
    </row>
    <row r="769" spans="2:8" x14ac:dyDescent="0.35">
      <c r="B769" s="32"/>
      <c r="C769" s="32"/>
      <c r="E769"/>
      <c r="F769"/>
      <c r="G769"/>
      <c r="H769" s="332"/>
    </row>
    <row r="770" spans="2:8" x14ac:dyDescent="0.35">
      <c r="B770" s="32"/>
      <c r="C770" s="32"/>
      <c r="E770"/>
      <c r="F770"/>
      <c r="G770"/>
      <c r="H770" s="332"/>
    </row>
    <row r="771" spans="2:8" x14ac:dyDescent="0.35">
      <c r="B771" s="32"/>
      <c r="C771" s="32"/>
      <c r="E771"/>
      <c r="F771"/>
      <c r="G771"/>
      <c r="H771" s="332"/>
    </row>
    <row r="772" spans="2:8" x14ac:dyDescent="0.35">
      <c r="B772" s="32"/>
      <c r="C772" s="32"/>
      <c r="E772"/>
      <c r="F772"/>
      <c r="G772"/>
      <c r="H772" s="332"/>
    </row>
    <row r="773" spans="2:8" x14ac:dyDescent="0.35">
      <c r="B773" s="32"/>
      <c r="C773" s="32"/>
      <c r="E773"/>
      <c r="F773"/>
      <c r="G773"/>
      <c r="H773" s="332"/>
    </row>
    <row r="774" spans="2:8" x14ac:dyDescent="0.35">
      <c r="B774" s="32"/>
      <c r="C774" s="32"/>
      <c r="E774"/>
      <c r="F774"/>
      <c r="G774"/>
      <c r="H774" s="332"/>
    </row>
    <row r="775" spans="2:8" x14ac:dyDescent="0.35">
      <c r="B775" s="32"/>
      <c r="C775" s="32"/>
      <c r="E775"/>
      <c r="F775"/>
      <c r="G775"/>
      <c r="H775" s="332"/>
    </row>
    <row r="776" spans="2:8" x14ac:dyDescent="0.35">
      <c r="B776" s="32"/>
      <c r="C776" s="32"/>
      <c r="E776"/>
      <c r="F776"/>
      <c r="G776"/>
      <c r="H776" s="332"/>
    </row>
    <row r="777" spans="2:8" x14ac:dyDescent="0.35">
      <c r="B777" s="32"/>
      <c r="C777" s="32"/>
      <c r="E777"/>
      <c r="F777"/>
      <c r="G777"/>
      <c r="H777" s="332"/>
    </row>
    <row r="778" spans="2:8" x14ac:dyDescent="0.35">
      <c r="B778" s="32"/>
      <c r="C778" s="32"/>
      <c r="E778"/>
      <c r="F778"/>
      <c r="G778"/>
      <c r="H778" s="332"/>
    </row>
    <row r="779" spans="2:8" x14ac:dyDescent="0.35">
      <c r="B779" s="32"/>
      <c r="C779" s="32"/>
      <c r="E779"/>
      <c r="F779"/>
      <c r="G779"/>
      <c r="H779" s="332"/>
    </row>
    <row r="780" spans="2:8" x14ac:dyDescent="0.35">
      <c r="B780" s="32"/>
      <c r="C780" s="32"/>
      <c r="E780"/>
      <c r="F780"/>
      <c r="G780"/>
      <c r="H780" s="332"/>
    </row>
    <row r="781" spans="2:8" x14ac:dyDescent="0.35">
      <c r="B781" s="32"/>
      <c r="C781" s="32"/>
      <c r="E781"/>
      <c r="F781"/>
      <c r="G781"/>
      <c r="H781" s="332"/>
    </row>
    <row r="782" spans="2:8" x14ac:dyDescent="0.35">
      <c r="B782" s="32"/>
      <c r="C782" s="32"/>
      <c r="E782"/>
      <c r="F782"/>
      <c r="G782"/>
      <c r="H782" s="332"/>
    </row>
    <row r="783" spans="2:8" x14ac:dyDescent="0.35">
      <c r="B783" s="32"/>
      <c r="C783" s="32"/>
      <c r="E783"/>
      <c r="F783"/>
      <c r="G783"/>
      <c r="H783" s="332"/>
    </row>
    <row r="784" spans="2:8" x14ac:dyDescent="0.35">
      <c r="B784" s="32"/>
      <c r="C784" s="32"/>
      <c r="E784"/>
      <c r="F784"/>
      <c r="G784"/>
      <c r="H784" s="332"/>
    </row>
    <row r="785" spans="2:8" x14ac:dyDescent="0.35">
      <c r="B785" s="32"/>
      <c r="C785" s="32"/>
      <c r="E785"/>
      <c r="F785"/>
      <c r="G785"/>
      <c r="H785" s="332"/>
    </row>
    <row r="786" spans="2:8" x14ac:dyDescent="0.35">
      <c r="B786" s="32"/>
      <c r="C786" s="32"/>
      <c r="E786"/>
      <c r="F786"/>
      <c r="G786"/>
      <c r="H786" s="332"/>
    </row>
    <row r="787" spans="2:8" x14ac:dyDescent="0.35">
      <c r="B787" s="32"/>
      <c r="C787" s="32"/>
      <c r="E787"/>
      <c r="F787"/>
      <c r="G787"/>
      <c r="H787" s="332"/>
    </row>
    <row r="788" spans="2:8" x14ac:dyDescent="0.35">
      <c r="B788" s="32"/>
      <c r="C788" s="32"/>
      <c r="E788"/>
      <c r="F788"/>
      <c r="G788"/>
      <c r="H788" s="332"/>
    </row>
    <row r="789" spans="2:8" x14ac:dyDescent="0.35">
      <c r="B789" s="32"/>
      <c r="C789" s="32"/>
      <c r="E789"/>
      <c r="F789"/>
      <c r="G789"/>
      <c r="H789" s="332"/>
    </row>
    <row r="790" spans="2:8" x14ac:dyDescent="0.35">
      <c r="B790" s="32"/>
      <c r="C790" s="32"/>
      <c r="E790"/>
      <c r="F790"/>
      <c r="G790"/>
      <c r="H790" s="332"/>
    </row>
    <row r="791" spans="2:8" x14ac:dyDescent="0.35">
      <c r="B791" s="32"/>
      <c r="C791" s="32"/>
      <c r="E791"/>
      <c r="F791"/>
      <c r="G791"/>
      <c r="H791" s="332"/>
    </row>
    <row r="792" spans="2:8" x14ac:dyDescent="0.35">
      <c r="B792" s="32"/>
      <c r="C792" s="32"/>
      <c r="E792"/>
      <c r="F792"/>
      <c r="G792"/>
      <c r="H792" s="332"/>
    </row>
    <row r="793" spans="2:8" x14ac:dyDescent="0.35">
      <c r="B793" s="32"/>
      <c r="C793" s="32"/>
      <c r="E793"/>
      <c r="F793"/>
      <c r="G793"/>
      <c r="H793" s="332"/>
    </row>
    <row r="794" spans="2:8" x14ac:dyDescent="0.35">
      <c r="B794" s="32"/>
      <c r="C794" s="32"/>
      <c r="E794"/>
      <c r="F794"/>
      <c r="G794"/>
      <c r="H794" s="332"/>
    </row>
    <row r="795" spans="2:8" x14ac:dyDescent="0.35">
      <c r="B795" s="32"/>
      <c r="C795" s="32"/>
      <c r="E795"/>
      <c r="F795"/>
      <c r="G795"/>
      <c r="H795" s="332"/>
    </row>
    <row r="796" spans="2:8" x14ac:dyDescent="0.35">
      <c r="B796" s="32"/>
      <c r="C796" s="32"/>
      <c r="E796"/>
      <c r="F796"/>
      <c r="G796"/>
      <c r="H796" s="332"/>
    </row>
    <row r="797" spans="2:8" x14ac:dyDescent="0.35">
      <c r="B797" s="32"/>
      <c r="C797" s="32"/>
      <c r="E797"/>
      <c r="F797"/>
      <c r="G797"/>
      <c r="H797" s="332"/>
    </row>
    <row r="798" spans="2:8" x14ac:dyDescent="0.35">
      <c r="B798" s="32"/>
      <c r="C798" s="32"/>
      <c r="E798"/>
      <c r="F798"/>
      <c r="G798"/>
      <c r="H798" s="332"/>
    </row>
    <row r="799" spans="2:8" x14ac:dyDescent="0.35">
      <c r="B799" s="32"/>
      <c r="C799" s="32"/>
      <c r="E799"/>
      <c r="F799"/>
      <c r="G799"/>
      <c r="H799" s="332"/>
    </row>
    <row r="800" spans="2:8" x14ac:dyDescent="0.35">
      <c r="B800" s="32"/>
      <c r="C800" s="32"/>
      <c r="E800"/>
      <c r="F800"/>
      <c r="G800"/>
      <c r="H800" s="332"/>
    </row>
    <row r="801" spans="2:8" x14ac:dyDescent="0.35">
      <c r="B801" s="32"/>
      <c r="C801" s="32"/>
      <c r="E801"/>
      <c r="F801"/>
      <c r="G801"/>
      <c r="H801" s="332"/>
    </row>
    <row r="802" spans="2:8" x14ac:dyDescent="0.35">
      <c r="B802" s="32"/>
      <c r="C802" s="32"/>
      <c r="E802"/>
      <c r="F802"/>
      <c r="G802"/>
      <c r="H802" s="332"/>
    </row>
    <row r="803" spans="2:8" x14ac:dyDescent="0.35">
      <c r="B803" s="32"/>
      <c r="C803" s="32"/>
      <c r="E803"/>
      <c r="F803"/>
      <c r="G803"/>
      <c r="H803" s="332"/>
    </row>
    <row r="804" spans="2:8" x14ac:dyDescent="0.35">
      <c r="B804" s="32"/>
      <c r="C804" s="32"/>
      <c r="E804"/>
      <c r="F804"/>
      <c r="G804"/>
      <c r="H804" s="332"/>
    </row>
    <row r="805" spans="2:8" x14ac:dyDescent="0.35">
      <c r="B805" s="32"/>
      <c r="C805" s="32"/>
      <c r="E805"/>
      <c r="F805"/>
      <c r="G805"/>
      <c r="H805" s="332"/>
    </row>
    <row r="806" spans="2:8" x14ac:dyDescent="0.35">
      <c r="B806" s="32"/>
      <c r="C806" s="32"/>
      <c r="E806"/>
      <c r="F806"/>
      <c r="G806"/>
      <c r="H806" s="332"/>
    </row>
    <row r="807" spans="2:8" x14ac:dyDescent="0.35">
      <c r="B807" s="32"/>
      <c r="C807" s="32"/>
      <c r="E807"/>
      <c r="F807"/>
      <c r="G807"/>
      <c r="H807" s="332"/>
    </row>
    <row r="808" spans="2:8" x14ac:dyDescent="0.35">
      <c r="B808" s="32"/>
      <c r="C808" s="32"/>
      <c r="E808"/>
      <c r="F808"/>
      <c r="G808"/>
      <c r="H808" s="332"/>
    </row>
    <row r="809" spans="2:8" x14ac:dyDescent="0.35">
      <c r="B809" s="32"/>
      <c r="C809" s="32"/>
      <c r="E809"/>
      <c r="F809"/>
      <c r="G809"/>
      <c r="H809" s="332"/>
    </row>
    <row r="810" spans="2:8" x14ac:dyDescent="0.35">
      <c r="B810" s="32"/>
      <c r="C810" s="32"/>
      <c r="E810"/>
      <c r="F810"/>
      <c r="G810"/>
      <c r="H810" s="332"/>
    </row>
    <row r="811" spans="2:8" x14ac:dyDescent="0.35">
      <c r="B811" s="32"/>
      <c r="C811" s="32"/>
      <c r="E811"/>
      <c r="F811"/>
      <c r="G811"/>
      <c r="H811" s="332"/>
    </row>
    <row r="812" spans="2:8" x14ac:dyDescent="0.35">
      <c r="B812" s="32"/>
      <c r="C812" s="32"/>
      <c r="E812"/>
      <c r="F812"/>
      <c r="G812"/>
      <c r="H812" s="332"/>
    </row>
    <row r="813" spans="2:8" x14ac:dyDescent="0.35">
      <c r="B813" s="32"/>
      <c r="C813" s="32"/>
      <c r="E813"/>
      <c r="F813"/>
      <c r="G813"/>
      <c r="H813" s="332"/>
    </row>
    <row r="814" spans="2:8" x14ac:dyDescent="0.35">
      <c r="B814" s="32"/>
      <c r="C814" s="32"/>
      <c r="E814"/>
      <c r="F814"/>
      <c r="G814"/>
      <c r="H814" s="332"/>
    </row>
    <row r="815" spans="2:8" x14ac:dyDescent="0.35">
      <c r="B815" s="32"/>
      <c r="C815" s="32"/>
      <c r="E815"/>
      <c r="F815"/>
      <c r="G815"/>
      <c r="H815" s="332"/>
    </row>
    <row r="816" spans="2:8" x14ac:dyDescent="0.35">
      <c r="B816" s="32"/>
      <c r="C816" s="32"/>
      <c r="E816"/>
      <c r="F816"/>
      <c r="G816"/>
      <c r="H816" s="332"/>
    </row>
    <row r="817" spans="2:8" x14ac:dyDescent="0.35">
      <c r="B817" s="32"/>
      <c r="C817" s="32"/>
      <c r="E817"/>
      <c r="F817"/>
      <c r="G817"/>
      <c r="H817" s="332"/>
    </row>
    <row r="818" spans="2:8" x14ac:dyDescent="0.35">
      <c r="B818" s="32"/>
      <c r="C818" s="32"/>
      <c r="E818"/>
      <c r="F818"/>
      <c r="G818"/>
      <c r="H818" s="332"/>
    </row>
    <row r="819" spans="2:8" x14ac:dyDescent="0.35">
      <c r="B819" s="32"/>
      <c r="C819" s="32"/>
      <c r="E819"/>
      <c r="F819"/>
      <c r="G819"/>
      <c r="H819" s="332"/>
    </row>
    <row r="820" spans="2:8" x14ac:dyDescent="0.35">
      <c r="B820" s="32"/>
      <c r="C820" s="32"/>
      <c r="E820"/>
      <c r="F820"/>
      <c r="G820"/>
      <c r="H820" s="332"/>
    </row>
    <row r="821" spans="2:8" x14ac:dyDescent="0.35">
      <c r="B821" s="32"/>
      <c r="C821" s="32"/>
      <c r="E821"/>
      <c r="F821"/>
      <c r="G821"/>
      <c r="H821" s="332"/>
    </row>
    <row r="822" spans="2:8" x14ac:dyDescent="0.35">
      <c r="B822" s="32"/>
      <c r="C822" s="32"/>
      <c r="E822"/>
      <c r="F822"/>
      <c r="G822"/>
      <c r="H822" s="332"/>
    </row>
    <row r="823" spans="2:8" x14ac:dyDescent="0.35">
      <c r="B823" s="32"/>
      <c r="C823" s="32"/>
      <c r="E823"/>
      <c r="F823"/>
      <c r="G823"/>
      <c r="H823" s="332"/>
    </row>
    <row r="824" spans="2:8" x14ac:dyDescent="0.35">
      <c r="B824" s="32"/>
      <c r="C824" s="32"/>
      <c r="E824"/>
      <c r="F824"/>
      <c r="G824"/>
      <c r="H824" s="332"/>
    </row>
    <row r="825" spans="2:8" x14ac:dyDescent="0.35">
      <c r="B825" s="32"/>
      <c r="C825" s="32"/>
      <c r="E825"/>
      <c r="F825"/>
      <c r="G825"/>
      <c r="H825" s="332"/>
    </row>
    <row r="826" spans="2:8" x14ac:dyDescent="0.35">
      <c r="B826" s="32"/>
      <c r="C826" s="32"/>
      <c r="E826"/>
      <c r="F826"/>
      <c r="G826"/>
      <c r="H826" s="332"/>
    </row>
    <row r="827" spans="2:8" x14ac:dyDescent="0.35">
      <c r="B827" s="32"/>
      <c r="C827" s="32"/>
      <c r="E827"/>
      <c r="F827"/>
      <c r="G827"/>
      <c r="H827" s="332"/>
    </row>
    <row r="828" spans="2:8" x14ac:dyDescent="0.35">
      <c r="B828" s="32"/>
      <c r="C828" s="32"/>
      <c r="E828"/>
      <c r="F828"/>
      <c r="G828"/>
      <c r="H828" s="332"/>
    </row>
    <row r="829" spans="2:8" x14ac:dyDescent="0.35">
      <c r="B829" s="32"/>
      <c r="C829" s="32"/>
      <c r="E829"/>
      <c r="F829"/>
      <c r="G829"/>
      <c r="H829" s="332"/>
    </row>
    <row r="830" spans="2:8" x14ac:dyDescent="0.35">
      <c r="B830" s="32"/>
      <c r="C830" s="32"/>
      <c r="E830"/>
      <c r="F830"/>
      <c r="G830"/>
      <c r="H830" s="332"/>
    </row>
    <row r="831" spans="2:8" x14ac:dyDescent="0.35">
      <c r="B831" s="32"/>
      <c r="C831" s="32"/>
      <c r="E831"/>
      <c r="F831"/>
      <c r="G831"/>
      <c r="H831" s="332"/>
    </row>
    <row r="832" spans="2:8" x14ac:dyDescent="0.35">
      <c r="B832" s="32"/>
      <c r="C832" s="32"/>
      <c r="E832"/>
      <c r="F832"/>
      <c r="G832"/>
      <c r="H832" s="332"/>
    </row>
    <row r="833" spans="2:8" x14ac:dyDescent="0.35">
      <c r="B833" s="32"/>
      <c r="C833" s="32"/>
      <c r="E833"/>
      <c r="F833"/>
      <c r="G833"/>
      <c r="H833" s="332"/>
    </row>
    <row r="834" spans="2:8" x14ac:dyDescent="0.35">
      <c r="B834" s="32"/>
      <c r="C834" s="32"/>
      <c r="E834"/>
      <c r="F834"/>
      <c r="G834"/>
      <c r="H834" s="332"/>
    </row>
    <row r="835" spans="2:8" x14ac:dyDescent="0.35">
      <c r="B835" s="32"/>
      <c r="C835" s="32"/>
      <c r="E835"/>
      <c r="F835"/>
      <c r="G835"/>
      <c r="H835" s="332"/>
    </row>
    <row r="836" spans="2:8" x14ac:dyDescent="0.35">
      <c r="B836" s="32"/>
      <c r="C836" s="32"/>
      <c r="E836"/>
      <c r="F836"/>
      <c r="G836"/>
      <c r="H836" s="332"/>
    </row>
    <row r="837" spans="2:8" x14ac:dyDescent="0.35">
      <c r="B837" s="32"/>
      <c r="C837" s="32"/>
      <c r="E837"/>
      <c r="F837"/>
      <c r="G837"/>
      <c r="H837" s="332"/>
    </row>
    <row r="838" spans="2:8" x14ac:dyDescent="0.35">
      <c r="B838" s="32"/>
      <c r="C838" s="32"/>
      <c r="E838"/>
      <c r="F838"/>
      <c r="G838"/>
      <c r="H838" s="332"/>
    </row>
    <row r="839" spans="2:8" x14ac:dyDescent="0.35">
      <c r="B839" s="32"/>
      <c r="C839" s="32"/>
      <c r="E839"/>
      <c r="F839"/>
      <c r="G839"/>
      <c r="H839" s="332"/>
    </row>
    <row r="840" spans="2:8" x14ac:dyDescent="0.35">
      <c r="C840" s="32"/>
      <c r="E840"/>
      <c r="F840"/>
      <c r="G840"/>
      <c r="H840" s="332"/>
    </row>
    <row r="841" spans="2:8" x14ac:dyDescent="0.35">
      <c r="C841" s="32"/>
      <c r="E841"/>
      <c r="F841"/>
      <c r="G841"/>
      <c r="H841" s="332"/>
    </row>
    <row r="842" spans="2:8" x14ac:dyDescent="0.35">
      <c r="C842" s="32"/>
      <c r="E842"/>
      <c r="F842"/>
      <c r="G842"/>
      <c r="H842" s="332"/>
    </row>
    <row r="843" spans="2:8" x14ac:dyDescent="0.35">
      <c r="C843" s="32"/>
      <c r="E843"/>
      <c r="F843"/>
      <c r="G843"/>
      <c r="H843" s="332"/>
    </row>
    <row r="844" spans="2:8" x14ac:dyDescent="0.35">
      <c r="C844" s="32"/>
      <c r="E844"/>
      <c r="F844"/>
      <c r="G844"/>
      <c r="H844" s="332"/>
    </row>
    <row r="845" spans="2:8" x14ac:dyDescent="0.35">
      <c r="C845" s="32"/>
      <c r="E845"/>
      <c r="F845"/>
      <c r="G845"/>
      <c r="H845" s="332"/>
    </row>
  </sheetData>
  <pageMargins left="0.2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12" sqref="E12"/>
    </sheetView>
  </sheetViews>
  <sheetFormatPr defaultColWidth="11.81640625" defaultRowHeight="15.5" x14ac:dyDescent="0.35"/>
  <cols>
    <col min="1" max="1" width="33.54296875" style="6" customWidth="1"/>
    <col min="2" max="2" width="23.1796875" style="6" customWidth="1"/>
    <col min="3" max="3" width="12.54296875" style="6" bestFit="1" customWidth="1"/>
    <col min="4" max="4" width="23.54296875" style="6" customWidth="1"/>
    <col min="5" max="5" width="24.453125" style="6" customWidth="1"/>
    <col min="6" max="6" width="30.453125" style="6" customWidth="1"/>
    <col min="7" max="16384" width="11.81640625" style="6"/>
  </cols>
  <sheetData>
    <row r="1" spans="1:6" s="5" customFormat="1" ht="46.5" x14ac:dyDescent="0.35">
      <c r="A1" s="25" t="s">
        <v>164</v>
      </c>
      <c r="B1" s="25" t="s">
        <v>165</v>
      </c>
      <c r="C1" s="25" t="s">
        <v>166</v>
      </c>
      <c r="D1" s="25" t="s">
        <v>167</v>
      </c>
      <c r="E1" s="4"/>
      <c r="F1" s="4"/>
    </row>
    <row r="2" spans="1:6" ht="15.65" x14ac:dyDescent="0.35">
      <c r="A2" s="22" t="s">
        <v>168</v>
      </c>
      <c r="B2" s="12"/>
      <c r="C2" s="12"/>
      <c r="D2" s="12"/>
    </row>
    <row r="3" spans="1:6" ht="15.65" x14ac:dyDescent="0.35">
      <c r="A3" s="12" t="s">
        <v>169</v>
      </c>
      <c r="B3" s="13" t="s">
        <v>170</v>
      </c>
      <c r="C3" s="13"/>
      <c r="D3" s="13">
        <v>18000</v>
      </c>
      <c r="E3" s="7"/>
      <c r="F3" s="7"/>
    </row>
    <row r="4" spans="1:6" ht="15.65" x14ac:dyDescent="0.35">
      <c r="A4" s="12" t="s">
        <v>171</v>
      </c>
      <c r="B4" s="13" t="s">
        <v>172</v>
      </c>
      <c r="C4" s="13"/>
      <c r="D4" s="14">
        <v>11700</v>
      </c>
      <c r="E4" s="8"/>
      <c r="F4" s="8"/>
    </row>
    <row r="5" spans="1:6" ht="15.65" x14ac:dyDescent="0.35">
      <c r="A5" s="12"/>
      <c r="B5" s="13"/>
      <c r="C5" s="15"/>
      <c r="D5" s="15">
        <f>D3-D4</f>
        <v>6300</v>
      </c>
      <c r="E5" s="9"/>
      <c r="F5" s="9"/>
    </row>
    <row r="6" spans="1:6" ht="15.65" x14ac:dyDescent="0.35">
      <c r="A6" s="22" t="s">
        <v>173</v>
      </c>
      <c r="B6" s="13"/>
      <c r="C6" s="13"/>
      <c r="D6" s="13"/>
      <c r="E6" s="7"/>
      <c r="F6" s="7"/>
    </row>
    <row r="7" spans="1:6" ht="15.65" x14ac:dyDescent="0.35">
      <c r="A7" s="12" t="s">
        <v>174</v>
      </c>
      <c r="B7" s="13" t="s">
        <v>170</v>
      </c>
      <c r="C7" s="13"/>
      <c r="D7" s="13">
        <v>121500</v>
      </c>
      <c r="E7" s="7"/>
      <c r="F7" s="7"/>
    </row>
    <row r="8" spans="1:6" ht="15.65" x14ac:dyDescent="0.35">
      <c r="A8" s="12" t="s">
        <v>175</v>
      </c>
      <c r="B8" s="13" t="s">
        <v>176</v>
      </c>
      <c r="C8" s="13"/>
      <c r="D8" s="14">
        <v>20900</v>
      </c>
      <c r="E8" s="8"/>
      <c r="F8" s="8"/>
    </row>
    <row r="9" spans="1:6" ht="15.65" x14ac:dyDescent="0.35">
      <c r="A9" s="12"/>
      <c r="B9" s="13"/>
      <c r="C9" s="15"/>
      <c r="D9" s="15">
        <f>D7-D8</f>
        <v>100600</v>
      </c>
      <c r="E9" s="9"/>
      <c r="F9" s="9"/>
    </row>
    <row r="10" spans="1:6" ht="15.65" x14ac:dyDescent="0.35">
      <c r="A10" s="12"/>
      <c r="B10" s="13"/>
      <c r="C10" s="13"/>
      <c r="D10" s="13"/>
      <c r="E10" s="7"/>
      <c r="F10" s="7"/>
    </row>
    <row r="11" spans="1:6" ht="15.65" x14ac:dyDescent="0.35">
      <c r="A11" s="22" t="s">
        <v>177</v>
      </c>
      <c r="B11" s="13"/>
      <c r="C11" s="13"/>
      <c r="F11" s="7"/>
    </row>
    <row r="12" spans="1:6" x14ac:dyDescent="0.35">
      <c r="A12" s="12" t="s">
        <v>178</v>
      </c>
      <c r="B12" s="13" t="s">
        <v>170</v>
      </c>
      <c r="C12" s="13"/>
      <c r="D12" s="13">
        <v>25920</v>
      </c>
      <c r="F12" s="8"/>
    </row>
    <row r="13" spans="1:6" x14ac:dyDescent="0.35">
      <c r="A13" s="12" t="s">
        <v>179</v>
      </c>
      <c r="B13" s="13" t="s">
        <v>172</v>
      </c>
      <c r="C13" s="15"/>
      <c r="D13" s="14">
        <v>19180</v>
      </c>
      <c r="F13" s="9"/>
    </row>
    <row r="14" spans="1:6" x14ac:dyDescent="0.35">
      <c r="A14" s="12"/>
      <c r="B14" s="13"/>
      <c r="C14" s="13"/>
      <c r="D14" s="15">
        <f>SUM(D12-D13)</f>
        <v>6740</v>
      </c>
      <c r="E14" s="7"/>
      <c r="F14" s="7"/>
    </row>
    <row r="15" spans="1:6" x14ac:dyDescent="0.35">
      <c r="A15" s="12"/>
      <c r="B15" s="13"/>
      <c r="C15" s="13"/>
      <c r="D15" s="13"/>
      <c r="E15" s="7"/>
      <c r="F15" s="7"/>
    </row>
    <row r="16" spans="1:6" x14ac:dyDescent="0.35">
      <c r="A16" s="12"/>
      <c r="B16" s="13"/>
      <c r="C16" s="13"/>
      <c r="D16" s="13"/>
      <c r="E16" s="7"/>
      <c r="F16" s="8"/>
    </row>
    <row r="17" spans="1:6" x14ac:dyDescent="0.35">
      <c r="A17" s="12"/>
      <c r="B17" s="13"/>
      <c r="C17" s="13"/>
      <c r="D17" s="15"/>
      <c r="E17" s="9"/>
      <c r="F17" s="9"/>
    </row>
    <row r="18" spans="1:6" x14ac:dyDescent="0.35">
      <c r="A18" s="12"/>
      <c r="B18" s="13"/>
      <c r="C18" s="13"/>
      <c r="D18" s="13"/>
      <c r="E18" s="7"/>
      <c r="F18" s="7"/>
    </row>
    <row r="19" spans="1:6" x14ac:dyDescent="0.35">
      <c r="A19" s="16" t="s">
        <v>180</v>
      </c>
      <c r="B19" s="17"/>
      <c r="C19" s="17">
        <f>SUM(C5,C9,C13,C17)</f>
        <v>0</v>
      </c>
      <c r="D19" s="18">
        <f>SUM(D5,D9,D14,D17)</f>
        <v>113640</v>
      </c>
      <c r="E19" s="7"/>
      <c r="F19" s="7"/>
    </row>
    <row r="20" spans="1:6" x14ac:dyDescent="0.35">
      <c r="A20" s="12"/>
      <c r="B20" s="13"/>
      <c r="C20" s="13"/>
      <c r="D20" s="13"/>
      <c r="E20" s="7"/>
      <c r="F20" s="7"/>
    </row>
    <row r="21" spans="1:6" x14ac:dyDescent="0.35">
      <c r="A21" s="12" t="s">
        <v>181</v>
      </c>
      <c r="B21" s="19" t="s">
        <v>182</v>
      </c>
      <c r="C21" s="13">
        <v>50207</v>
      </c>
      <c r="D21" s="13">
        <v>50207</v>
      </c>
      <c r="E21" s="7"/>
      <c r="F21" s="7"/>
    </row>
    <row r="22" spans="1:6" x14ac:dyDescent="0.35">
      <c r="A22" s="12" t="s">
        <v>183</v>
      </c>
      <c r="B22" s="13"/>
      <c r="C22" s="13">
        <v>66301</v>
      </c>
      <c r="D22" s="13">
        <f t="shared" ref="D22:D26" si="0">$C22</f>
        <v>66301</v>
      </c>
      <c r="E22" s="7"/>
      <c r="F22" s="7"/>
    </row>
    <row r="23" spans="1:6" x14ac:dyDescent="0.35">
      <c r="A23" s="12" t="s">
        <v>184</v>
      </c>
      <c r="B23" s="13" t="s">
        <v>189</v>
      </c>
      <c r="C23" s="13">
        <v>39000</v>
      </c>
      <c r="D23" s="13">
        <f t="shared" si="0"/>
        <v>39000</v>
      </c>
      <c r="E23" s="7"/>
      <c r="F23" s="7"/>
    </row>
    <row r="24" spans="1:6" x14ac:dyDescent="0.35">
      <c r="A24" s="12" t="s">
        <v>185</v>
      </c>
      <c r="B24" s="13"/>
      <c r="C24" s="13">
        <v>7359</v>
      </c>
      <c r="D24" s="13">
        <f t="shared" si="0"/>
        <v>7359</v>
      </c>
      <c r="E24" s="7"/>
      <c r="F24" s="7"/>
    </row>
    <row r="25" spans="1:6" x14ac:dyDescent="0.35">
      <c r="A25" s="12" t="s">
        <v>186</v>
      </c>
      <c r="B25" s="13"/>
      <c r="C25" s="13">
        <v>37200</v>
      </c>
      <c r="D25" s="13">
        <f t="shared" si="0"/>
        <v>37200</v>
      </c>
      <c r="E25" s="7"/>
      <c r="F25" s="7"/>
    </row>
    <row r="26" spans="1:6" x14ac:dyDescent="0.35">
      <c r="A26" s="12"/>
      <c r="B26" s="13"/>
      <c r="C26" s="13"/>
      <c r="D26" s="13">
        <f t="shared" si="0"/>
        <v>0</v>
      </c>
      <c r="E26" s="7"/>
      <c r="F26" s="7"/>
    </row>
    <row r="27" spans="1:6" x14ac:dyDescent="0.35">
      <c r="A27" s="12"/>
      <c r="B27" s="13"/>
      <c r="C27" s="14"/>
      <c r="D27" s="14"/>
      <c r="E27" s="8"/>
      <c r="F27" s="8"/>
    </row>
    <row r="28" spans="1:6" x14ac:dyDescent="0.35">
      <c r="A28" s="16" t="s">
        <v>187</v>
      </c>
      <c r="B28" s="17"/>
      <c r="C28" s="20">
        <f>SUM(C21:C27)</f>
        <v>200067</v>
      </c>
      <c r="D28" s="21">
        <f t="shared" ref="D28" si="1">SUM(D21:D27)</f>
        <v>200067</v>
      </c>
      <c r="E28" s="9"/>
      <c r="F28" s="9"/>
    </row>
    <row r="29" spans="1:6" x14ac:dyDescent="0.35">
      <c r="A29" s="12"/>
      <c r="B29" s="12"/>
      <c r="C29" s="12"/>
      <c r="D29" s="12"/>
    </row>
    <row r="30" spans="1:6" s="10" customFormat="1" ht="16" thickBot="1" x14ac:dyDescent="0.4">
      <c r="A30" s="23" t="s">
        <v>188</v>
      </c>
      <c r="B30" s="23"/>
      <c r="C30" s="24">
        <f>C19-C28</f>
        <v>-200067</v>
      </c>
      <c r="D30" s="24">
        <f t="shared" ref="D30" si="2">D19-D28</f>
        <v>-86427</v>
      </c>
      <c r="E30" s="11"/>
      <c r="F30" s="11"/>
    </row>
    <row r="31" spans="1:6" ht="16" thickTop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0" workbookViewId="0">
      <selection activeCell="F27" sqref="F27"/>
    </sheetView>
  </sheetViews>
  <sheetFormatPr defaultRowHeight="14.5" x14ac:dyDescent="0.35"/>
  <cols>
    <col min="1" max="1" width="5.54296875" customWidth="1"/>
    <col min="2" max="2" width="9.81640625" customWidth="1"/>
    <col min="3" max="3" width="13.54296875" customWidth="1"/>
    <col min="4" max="4" width="2.453125" customWidth="1"/>
    <col min="5" max="5" width="10.1796875" customWidth="1"/>
    <col min="6" max="6" width="13.54296875" bestFit="1" customWidth="1"/>
    <col min="7" max="7" width="13.81640625" customWidth="1"/>
    <col min="8" max="8" width="29.453125" customWidth="1"/>
    <col min="9" max="9" width="15.1796875" customWidth="1"/>
  </cols>
  <sheetData>
    <row r="1" spans="1:9" x14ac:dyDescent="0.35">
      <c r="A1" t="s">
        <v>260</v>
      </c>
    </row>
    <row r="2" spans="1:9" ht="21" x14ac:dyDescent="0.5">
      <c r="A2" s="157" t="s">
        <v>259</v>
      </c>
    </row>
    <row r="3" spans="1:9" ht="15" thickBot="1" x14ac:dyDescent="0.4">
      <c r="B3" s="155" t="s">
        <v>258</v>
      </c>
      <c r="C3" s="155"/>
      <c r="D3" s="155"/>
      <c r="E3" s="155" t="s">
        <v>255</v>
      </c>
      <c r="F3" s="152"/>
      <c r="G3" s="149"/>
      <c r="H3" s="160"/>
      <c r="I3" s="156" t="s">
        <v>270</v>
      </c>
    </row>
    <row r="4" spans="1:9" ht="15" thickBot="1" x14ac:dyDescent="0.4">
      <c r="B4" s="155"/>
      <c r="C4" s="155"/>
      <c r="D4" s="155"/>
      <c r="E4" s="155"/>
      <c r="F4" s="152"/>
      <c r="G4" s="149"/>
      <c r="H4" s="259" t="s">
        <v>267</v>
      </c>
      <c r="I4" s="159">
        <v>288110</v>
      </c>
    </row>
    <row r="5" spans="1:9" x14ac:dyDescent="0.35">
      <c r="B5" s="153" t="s">
        <v>213</v>
      </c>
      <c r="C5" s="150">
        <v>443446</v>
      </c>
      <c r="D5" s="150"/>
      <c r="E5" s="153" t="s">
        <v>213</v>
      </c>
      <c r="F5" s="150">
        <v>126312</v>
      </c>
      <c r="G5" s="149"/>
      <c r="H5" s="153" t="s">
        <v>213</v>
      </c>
      <c r="I5" s="147">
        <f t="shared" ref="I5:I16" si="0">SUM(I4+C5-F5)</f>
        <v>605244</v>
      </c>
    </row>
    <row r="6" spans="1:9" x14ac:dyDescent="0.35">
      <c r="B6" s="152" t="s">
        <v>224</v>
      </c>
      <c r="C6" s="150">
        <v>0</v>
      </c>
      <c r="D6" s="150"/>
      <c r="E6" s="152" t="s">
        <v>224</v>
      </c>
      <c r="F6" s="150">
        <v>108864</v>
      </c>
      <c r="G6" s="149"/>
      <c r="H6" s="152" t="s">
        <v>224</v>
      </c>
      <c r="I6" s="147">
        <f t="shared" si="0"/>
        <v>496380</v>
      </c>
    </row>
    <row r="7" spans="1:9" x14ac:dyDescent="0.35">
      <c r="B7" s="152" t="s">
        <v>214</v>
      </c>
      <c r="C7" s="147">
        <v>0</v>
      </c>
      <c r="E7" s="152" t="s">
        <v>214</v>
      </c>
      <c r="F7" s="150">
        <v>108864</v>
      </c>
      <c r="G7" s="149"/>
      <c r="H7" s="152" t="s">
        <v>214</v>
      </c>
      <c r="I7" s="147">
        <f t="shared" si="0"/>
        <v>387516</v>
      </c>
    </row>
    <row r="8" spans="1:9" x14ac:dyDescent="0.35">
      <c r="B8" s="152" t="s">
        <v>215</v>
      </c>
      <c r="C8" s="150">
        <v>265129</v>
      </c>
      <c r="D8" s="151"/>
      <c r="E8" s="152" t="s">
        <v>215</v>
      </c>
      <c r="F8" s="150">
        <v>120264</v>
      </c>
      <c r="G8" s="149"/>
      <c r="H8" s="152" t="s">
        <v>215</v>
      </c>
      <c r="I8" s="147">
        <f t="shared" si="0"/>
        <v>532381</v>
      </c>
    </row>
    <row r="9" spans="1:9" x14ac:dyDescent="0.35">
      <c r="B9" s="152" t="s">
        <v>216</v>
      </c>
      <c r="C9" s="150">
        <v>0</v>
      </c>
      <c r="D9" s="151"/>
      <c r="E9" s="152" t="s">
        <v>216</v>
      </c>
      <c r="F9" s="150">
        <v>108864</v>
      </c>
      <c r="G9" s="149"/>
      <c r="H9" s="152" t="s">
        <v>216</v>
      </c>
      <c r="I9" s="147">
        <f t="shared" si="0"/>
        <v>423517</v>
      </c>
    </row>
    <row r="10" spans="1:9" x14ac:dyDescent="0.35">
      <c r="B10" s="152" t="s">
        <v>217</v>
      </c>
      <c r="C10" s="150">
        <v>0</v>
      </c>
      <c r="D10" s="151"/>
      <c r="E10" s="152" t="s">
        <v>217</v>
      </c>
      <c r="F10" s="150">
        <v>108864</v>
      </c>
      <c r="G10" s="149"/>
      <c r="H10" s="152" t="s">
        <v>217</v>
      </c>
      <c r="I10" s="147">
        <f t="shared" si="0"/>
        <v>314653</v>
      </c>
    </row>
    <row r="11" spans="1:9" x14ac:dyDescent="0.35">
      <c r="B11" s="148" t="s">
        <v>218</v>
      </c>
      <c r="C11" s="147">
        <v>0</v>
      </c>
      <c r="E11" s="148" t="s">
        <v>218</v>
      </c>
      <c r="F11" s="150">
        <v>108864</v>
      </c>
      <c r="G11" s="149"/>
      <c r="H11" s="148" t="s">
        <v>218</v>
      </c>
      <c r="I11" s="147">
        <f t="shared" si="0"/>
        <v>205789</v>
      </c>
    </row>
    <row r="12" spans="1:9" x14ac:dyDescent="0.35">
      <c r="B12" s="148" t="s">
        <v>219</v>
      </c>
      <c r="C12" s="150">
        <v>294097</v>
      </c>
      <c r="D12" s="151"/>
      <c r="E12" s="148" t="s">
        <v>219</v>
      </c>
      <c r="F12" s="150">
        <v>108864</v>
      </c>
      <c r="G12" s="149"/>
      <c r="H12" s="148" t="s">
        <v>219</v>
      </c>
      <c r="I12" s="147">
        <f t="shared" si="0"/>
        <v>391022</v>
      </c>
    </row>
    <row r="13" spans="1:9" x14ac:dyDescent="0.35">
      <c r="B13" s="148" t="s">
        <v>220</v>
      </c>
      <c r="C13" s="150">
        <v>0</v>
      </c>
      <c r="D13" s="151"/>
      <c r="E13" s="148" t="s">
        <v>220</v>
      </c>
      <c r="F13" s="150">
        <v>108864</v>
      </c>
      <c r="G13" s="149"/>
      <c r="H13" s="148" t="s">
        <v>220</v>
      </c>
      <c r="I13" s="147">
        <f t="shared" si="0"/>
        <v>282158</v>
      </c>
    </row>
    <row r="14" spans="1:9" x14ac:dyDescent="0.35">
      <c r="B14" s="148" t="s">
        <v>221</v>
      </c>
      <c r="C14" s="150">
        <v>0</v>
      </c>
      <c r="D14" s="150"/>
      <c r="E14" s="148" t="s">
        <v>221</v>
      </c>
      <c r="F14" s="150">
        <v>108864</v>
      </c>
      <c r="G14" s="149"/>
      <c r="H14" s="148" t="s">
        <v>221</v>
      </c>
      <c r="I14" s="147">
        <f t="shared" si="0"/>
        <v>173294</v>
      </c>
    </row>
    <row r="15" spans="1:9" x14ac:dyDescent="0.35">
      <c r="B15" s="148" t="s">
        <v>222</v>
      </c>
      <c r="C15" s="150">
        <v>274891</v>
      </c>
      <c r="D15" s="150"/>
      <c r="E15" s="148" t="s">
        <v>222</v>
      </c>
      <c r="F15" s="150">
        <v>108864</v>
      </c>
      <c r="G15" s="149"/>
      <c r="H15" s="148" t="s">
        <v>222</v>
      </c>
      <c r="I15" s="147">
        <f t="shared" si="0"/>
        <v>339321</v>
      </c>
    </row>
    <row r="16" spans="1:9" ht="15" thickBot="1" x14ac:dyDescent="0.4">
      <c r="B16" s="144" t="s">
        <v>223</v>
      </c>
      <c r="C16" s="146">
        <v>0</v>
      </c>
      <c r="D16" s="146"/>
      <c r="E16" s="144" t="s">
        <v>223</v>
      </c>
      <c r="F16" s="146">
        <v>108864</v>
      </c>
      <c r="G16" s="145"/>
      <c r="H16" s="144" t="s">
        <v>223</v>
      </c>
      <c r="I16" s="143">
        <f t="shared" si="0"/>
        <v>230457</v>
      </c>
    </row>
    <row r="17" spans="1:9" ht="15" thickBot="1" x14ac:dyDescent="0.4">
      <c r="B17" s="142" t="s">
        <v>254</v>
      </c>
      <c r="C17" s="140">
        <f>SUM(C5:C16)</f>
        <v>1277563</v>
      </c>
      <c r="D17" s="140"/>
      <c r="E17" s="141" t="s">
        <v>253</v>
      </c>
      <c r="F17" s="140">
        <f>SUM(F5:F16)</f>
        <v>1335216</v>
      </c>
      <c r="G17" s="158">
        <f>SUM(C17-F17)</f>
        <v>-57653</v>
      </c>
      <c r="H17" s="139" t="s">
        <v>266</v>
      </c>
      <c r="I17" s="138">
        <f>SUM(I16)</f>
        <v>230457</v>
      </c>
    </row>
    <row r="19" spans="1:9" ht="21" x14ac:dyDescent="0.5">
      <c r="A19" s="157" t="s">
        <v>257</v>
      </c>
    </row>
    <row r="20" spans="1:9" x14ac:dyDescent="0.35">
      <c r="B20" s="155" t="s">
        <v>256</v>
      </c>
      <c r="C20" s="155"/>
      <c r="D20" s="155"/>
      <c r="E20" s="155" t="s">
        <v>255</v>
      </c>
      <c r="F20" s="152"/>
      <c r="G20" s="149"/>
      <c r="H20" s="154"/>
      <c r="I20" s="156" t="s">
        <v>270</v>
      </c>
    </row>
    <row r="21" spans="1:9" x14ac:dyDescent="0.35">
      <c r="B21" s="155"/>
      <c r="C21" s="155"/>
      <c r="D21" s="155"/>
      <c r="E21" s="155"/>
      <c r="F21" s="152"/>
      <c r="G21" s="149"/>
      <c r="H21" s="29" t="s">
        <v>267</v>
      </c>
      <c r="I21" s="147">
        <v>288110</v>
      </c>
    </row>
    <row r="22" spans="1:9" x14ac:dyDescent="0.35">
      <c r="B22" s="153" t="s">
        <v>213</v>
      </c>
      <c r="C22" s="150">
        <v>522713</v>
      </c>
      <c r="D22" s="150"/>
      <c r="E22" s="153" t="s">
        <v>213</v>
      </c>
      <c r="F22" s="150">
        <v>74705</v>
      </c>
      <c r="G22" s="149" t="s">
        <v>273</v>
      </c>
      <c r="H22" s="153" t="s">
        <v>213</v>
      </c>
      <c r="I22" s="147">
        <f t="shared" ref="I22:I33" si="1">SUM(I21+C22-F22)</f>
        <v>736118</v>
      </c>
    </row>
    <row r="23" spans="1:9" x14ac:dyDescent="0.35">
      <c r="B23" s="152" t="s">
        <v>224</v>
      </c>
      <c r="C23" s="150">
        <v>110562</v>
      </c>
      <c r="D23" s="150"/>
      <c r="E23" s="152" t="s">
        <v>224</v>
      </c>
      <c r="F23" s="150">
        <v>97385</v>
      </c>
      <c r="G23" s="149"/>
      <c r="H23" s="152" t="s">
        <v>224</v>
      </c>
      <c r="I23" s="147">
        <f t="shared" si="1"/>
        <v>749295</v>
      </c>
    </row>
    <row r="24" spans="1:9" x14ac:dyDescent="0.35">
      <c r="B24" s="152" t="s">
        <v>214</v>
      </c>
      <c r="C24" s="147">
        <v>65168</v>
      </c>
      <c r="E24" s="152" t="s">
        <v>214</v>
      </c>
      <c r="F24" s="150">
        <v>119793</v>
      </c>
      <c r="G24" s="149"/>
      <c r="H24" s="152" t="s">
        <v>214</v>
      </c>
      <c r="I24" s="147">
        <f t="shared" si="1"/>
        <v>694670</v>
      </c>
    </row>
    <row r="25" spans="1:9" x14ac:dyDescent="0.35">
      <c r="B25" s="152" t="s">
        <v>215</v>
      </c>
      <c r="C25" s="150">
        <v>98055</v>
      </c>
      <c r="D25" s="151"/>
      <c r="E25" s="152" t="s">
        <v>215</v>
      </c>
      <c r="F25" s="150">
        <v>107557</v>
      </c>
      <c r="G25" s="149"/>
      <c r="H25" s="152" t="s">
        <v>215</v>
      </c>
      <c r="I25" s="147">
        <f t="shared" si="1"/>
        <v>685168</v>
      </c>
    </row>
    <row r="26" spans="1:9" x14ac:dyDescent="0.35">
      <c r="B26" s="152" t="s">
        <v>216</v>
      </c>
      <c r="C26" s="150">
        <v>71192</v>
      </c>
      <c r="D26" s="151"/>
      <c r="E26" s="152" t="s">
        <v>216</v>
      </c>
      <c r="F26" s="150">
        <v>143871</v>
      </c>
      <c r="G26" s="149" t="s">
        <v>272</v>
      </c>
      <c r="H26" s="152" t="s">
        <v>216</v>
      </c>
      <c r="I26" s="147">
        <f t="shared" si="1"/>
        <v>612489</v>
      </c>
    </row>
    <row r="27" spans="1:9" x14ac:dyDescent="0.35">
      <c r="B27" s="152" t="s">
        <v>217</v>
      </c>
      <c r="C27" s="150">
        <v>200000</v>
      </c>
      <c r="D27" s="151"/>
      <c r="E27" s="152" t="s">
        <v>217</v>
      </c>
      <c r="F27" s="150"/>
      <c r="G27" s="149"/>
      <c r="H27" s="152" t="s">
        <v>217</v>
      </c>
      <c r="I27" s="147">
        <f t="shared" si="1"/>
        <v>812489</v>
      </c>
    </row>
    <row r="28" spans="1:9" x14ac:dyDescent="0.35">
      <c r="B28" s="148" t="s">
        <v>218</v>
      </c>
      <c r="C28" s="147"/>
      <c r="E28" s="148" t="s">
        <v>218</v>
      </c>
      <c r="F28" s="150"/>
      <c r="G28" s="149"/>
      <c r="H28" s="148" t="s">
        <v>218</v>
      </c>
      <c r="I28" s="147">
        <f t="shared" si="1"/>
        <v>812489</v>
      </c>
    </row>
    <row r="29" spans="1:9" x14ac:dyDescent="0.35">
      <c r="B29" s="148" t="s">
        <v>219</v>
      </c>
      <c r="C29" s="150"/>
      <c r="D29" s="151"/>
      <c r="E29" s="148" t="s">
        <v>219</v>
      </c>
      <c r="F29" s="150"/>
      <c r="G29" s="149"/>
      <c r="H29" s="148" t="s">
        <v>219</v>
      </c>
      <c r="I29" s="147">
        <f t="shared" si="1"/>
        <v>812489</v>
      </c>
    </row>
    <row r="30" spans="1:9" x14ac:dyDescent="0.35">
      <c r="B30" s="148" t="s">
        <v>220</v>
      </c>
      <c r="C30" s="150"/>
      <c r="D30" s="151"/>
      <c r="E30" s="148" t="s">
        <v>220</v>
      </c>
      <c r="F30" s="150"/>
      <c r="G30" s="149"/>
      <c r="H30" s="148" t="s">
        <v>220</v>
      </c>
      <c r="I30" s="147">
        <f t="shared" si="1"/>
        <v>812489</v>
      </c>
    </row>
    <row r="31" spans="1:9" x14ac:dyDescent="0.35">
      <c r="B31" s="148" t="s">
        <v>221</v>
      </c>
      <c r="C31" s="150"/>
      <c r="D31" s="150"/>
      <c r="E31" s="148" t="s">
        <v>221</v>
      </c>
      <c r="F31" s="150"/>
      <c r="G31" s="149"/>
      <c r="H31" s="148" t="s">
        <v>221</v>
      </c>
      <c r="I31" s="147">
        <f t="shared" si="1"/>
        <v>812489</v>
      </c>
    </row>
    <row r="32" spans="1:9" x14ac:dyDescent="0.35">
      <c r="B32" s="148" t="s">
        <v>222</v>
      </c>
      <c r="C32" s="150"/>
      <c r="D32" s="150"/>
      <c r="E32" s="148" t="s">
        <v>222</v>
      </c>
      <c r="F32" s="150"/>
      <c r="G32" s="149"/>
      <c r="H32" s="148" t="s">
        <v>222</v>
      </c>
      <c r="I32" s="147">
        <f t="shared" si="1"/>
        <v>812489</v>
      </c>
    </row>
    <row r="33" spans="2:9" ht="15" thickBot="1" x14ac:dyDescent="0.4">
      <c r="B33" s="144" t="s">
        <v>223</v>
      </c>
      <c r="C33" s="146"/>
      <c r="D33" s="146"/>
      <c r="E33" s="144" t="s">
        <v>223</v>
      </c>
      <c r="F33" s="146"/>
      <c r="G33" s="145"/>
      <c r="H33" s="144" t="s">
        <v>223</v>
      </c>
      <c r="I33" s="143">
        <f t="shared" si="1"/>
        <v>812489</v>
      </c>
    </row>
    <row r="34" spans="2:9" ht="15" thickBot="1" x14ac:dyDescent="0.4">
      <c r="B34" s="142" t="s">
        <v>254</v>
      </c>
      <c r="C34" s="140">
        <f>SUM(C22:C33)</f>
        <v>1067690</v>
      </c>
      <c r="D34" s="140"/>
      <c r="E34" s="141" t="s">
        <v>253</v>
      </c>
      <c r="F34" s="140">
        <f>SUM(F22:F33)</f>
        <v>543311</v>
      </c>
      <c r="G34" s="139">
        <f>SUM(C34-F34)</f>
        <v>524379</v>
      </c>
      <c r="H34" s="139" t="s">
        <v>261</v>
      </c>
      <c r="I34" s="13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G10" sqref="G10"/>
    </sheetView>
  </sheetViews>
  <sheetFormatPr defaultRowHeight="14.5" x14ac:dyDescent="0.35"/>
  <cols>
    <col min="1" max="1" width="64.7265625" customWidth="1"/>
    <col min="2" max="2" width="12.453125" style="3" customWidth="1"/>
    <col min="3" max="3" width="9.1796875" customWidth="1"/>
    <col min="4" max="4" width="8.453125" customWidth="1"/>
  </cols>
  <sheetData>
    <row r="1" spans="1:3" x14ac:dyDescent="0.35">
      <c r="A1" s="28" t="s">
        <v>209</v>
      </c>
      <c r="B1" s="27"/>
    </row>
    <row r="2" spans="1:3" x14ac:dyDescent="0.35">
      <c r="A2" s="28"/>
      <c r="B2" s="27"/>
    </row>
    <row r="3" spans="1:3" x14ac:dyDescent="0.35">
      <c r="A3" s="260" t="s">
        <v>275</v>
      </c>
      <c r="B3" s="261">
        <v>182623</v>
      </c>
    </row>
    <row r="4" spans="1:3" x14ac:dyDescent="0.35">
      <c r="A4" s="260"/>
      <c r="B4" s="261"/>
    </row>
    <row r="5" spans="1:3" x14ac:dyDescent="0.35">
      <c r="A5" s="296" t="s">
        <v>244</v>
      </c>
      <c r="B5" s="261">
        <v>-56336</v>
      </c>
    </row>
    <row r="6" spans="1:3" x14ac:dyDescent="0.35">
      <c r="A6" s="262" t="s">
        <v>269</v>
      </c>
      <c r="B6" s="263">
        <f>SUM(B3:B5)</f>
        <v>126287</v>
      </c>
    </row>
    <row r="7" spans="1:3" x14ac:dyDescent="0.35">
      <c r="A7" s="26"/>
      <c r="B7" s="264"/>
    </row>
    <row r="8" spans="1:3" x14ac:dyDescent="0.35">
      <c r="A8" s="265" t="s">
        <v>276</v>
      </c>
      <c r="B8" s="266">
        <v>182623</v>
      </c>
    </row>
    <row r="9" spans="1:3" x14ac:dyDescent="0.35">
      <c r="A9" s="265"/>
      <c r="B9" s="266"/>
    </row>
    <row r="10" spans="1:3" x14ac:dyDescent="0.35">
      <c r="A10" s="297" t="s">
        <v>277</v>
      </c>
      <c r="B10" s="266">
        <v>72569</v>
      </c>
    </row>
    <row r="11" spans="1:3" x14ac:dyDescent="0.35">
      <c r="A11" s="267" t="s">
        <v>269</v>
      </c>
      <c r="B11" s="268">
        <f>SUM(B8:B10)</f>
        <v>255192</v>
      </c>
    </row>
    <row r="12" spans="1:3" x14ac:dyDescent="0.35">
      <c r="A12" s="347"/>
      <c r="B12" s="348"/>
      <c r="C12" s="331"/>
    </row>
    <row r="14" spans="1:3" x14ac:dyDescent="0.35">
      <c r="A14" s="349" t="s">
        <v>278</v>
      </c>
      <c r="B14" s="350"/>
    </row>
    <row r="15" spans="1:3" x14ac:dyDescent="0.35">
      <c r="A15" s="351" t="s">
        <v>280</v>
      </c>
      <c r="B15" s="352">
        <v>346401</v>
      </c>
    </row>
    <row r="16" spans="1:3" x14ac:dyDescent="0.35">
      <c r="A16" s="351" t="s">
        <v>285</v>
      </c>
      <c r="B16" s="352">
        <v>386762</v>
      </c>
    </row>
    <row r="17" spans="1:2" x14ac:dyDescent="0.35">
      <c r="A17" s="353" t="s">
        <v>282</v>
      </c>
      <c r="B17" s="354">
        <v>733163</v>
      </c>
    </row>
    <row r="18" spans="1:2" x14ac:dyDescent="0.35">
      <c r="A18" s="355"/>
      <c r="B18" s="356"/>
    </row>
    <row r="19" spans="1:2" x14ac:dyDescent="0.35">
      <c r="A19" s="351" t="s">
        <v>284</v>
      </c>
      <c r="B19" s="352">
        <v>78075</v>
      </c>
    </row>
    <row r="20" spans="1:2" x14ac:dyDescent="0.35">
      <c r="A20" s="351" t="s">
        <v>281</v>
      </c>
      <c r="B20" s="352">
        <v>32053</v>
      </c>
    </row>
    <row r="21" spans="1:2" x14ac:dyDescent="0.35">
      <c r="A21" s="353" t="s">
        <v>283</v>
      </c>
      <c r="B21" s="357">
        <v>-110128</v>
      </c>
    </row>
    <row r="22" spans="1:2" x14ac:dyDescent="0.35">
      <c r="A22" s="358"/>
      <c r="B22" s="352"/>
    </row>
    <row r="23" spans="1:2" x14ac:dyDescent="0.35">
      <c r="A23" s="351" t="s">
        <v>279</v>
      </c>
      <c r="B23" s="359">
        <v>623035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Financials 21-22</vt:lpstr>
      <vt:lpstr>12 week burn of expenses</vt:lpstr>
      <vt:lpstr>Mon Rev &amp; Exp Predicted Actual</vt:lpstr>
      <vt:lpstr>Cash available</vt:lpstr>
      <vt:lpstr>'Financials 21-22'!Print_Titles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Cathleen Andreucci</dc:creator>
  <cp:lastModifiedBy>Cathleen Andreucci</cp:lastModifiedBy>
  <cp:lastPrinted>2021-09-13T23:42:30Z</cp:lastPrinted>
  <dcterms:created xsi:type="dcterms:W3CDTF">2019-05-16T23:45:36Z</dcterms:created>
  <dcterms:modified xsi:type="dcterms:W3CDTF">2021-09-14T20:18:24Z</dcterms:modified>
</cp:coreProperties>
</file>